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ocumentacion DDAS\20230719_portal\proceso\Pedro\121-fracc-ix\"/>
    </mc:Choice>
  </mc:AlternateContent>
  <bookViews>
    <workbookView xWindow="0" yWindow="0" windowWidth="20490" windowHeight="7020"/>
  </bookViews>
  <sheets>
    <sheet name="4° TRIMESTRE 2017" sheetId="5" r:id="rId1"/>
    <sheet name="3° TRIMESTRE 2017" sheetId="4" r:id="rId2"/>
    <sheet name="2° TRIMESTRE 2017" sheetId="1" r:id="rId3"/>
    <sheet name="1° TRIMESTRE 2017" sheetId="2" r:id="rId4"/>
    <sheet name="4° TRIMESTRE 2016" sheetId="3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134" i="5" l="1"/>
  <c r="AM133" i="5"/>
  <c r="AM132" i="5"/>
  <c r="AM131" i="5"/>
  <c r="AM130" i="5"/>
  <c r="AM129" i="5"/>
  <c r="AM128" i="5"/>
  <c r="AM127" i="5"/>
  <c r="AM126" i="5"/>
  <c r="AM125" i="5"/>
  <c r="AM124" i="5"/>
  <c r="AM123" i="5"/>
  <c r="AM122" i="5"/>
  <c r="AM121" i="5"/>
  <c r="AM120" i="5"/>
  <c r="AM119" i="5"/>
  <c r="AM118" i="5"/>
  <c r="AM117" i="5"/>
  <c r="AM116" i="5"/>
  <c r="AM115" i="5"/>
  <c r="AM114" i="5"/>
  <c r="AM113" i="5"/>
  <c r="AM112" i="5"/>
  <c r="AM111" i="5"/>
  <c r="AM110" i="5"/>
  <c r="AM109" i="5"/>
  <c r="AM108" i="5"/>
  <c r="AM107" i="5"/>
  <c r="AM106" i="5"/>
  <c r="AM105" i="5"/>
  <c r="AM104" i="5"/>
  <c r="AM103" i="5"/>
  <c r="AM102" i="5"/>
  <c r="AM101" i="5"/>
  <c r="AM100" i="5"/>
  <c r="AM99" i="5"/>
  <c r="AM98" i="5"/>
  <c r="AM97" i="5"/>
  <c r="AM96" i="5"/>
  <c r="AM95" i="5"/>
  <c r="AM94" i="5"/>
  <c r="AM93" i="5"/>
  <c r="AM92" i="5"/>
  <c r="AM91" i="5"/>
  <c r="AM90" i="5"/>
  <c r="AM89" i="5"/>
  <c r="AM88" i="5"/>
  <c r="AM87" i="5"/>
  <c r="AM86" i="5"/>
  <c r="AM85" i="5"/>
  <c r="AM84" i="5"/>
  <c r="AM83" i="5"/>
  <c r="AM82" i="5"/>
  <c r="AM81" i="5"/>
  <c r="AM80" i="5"/>
  <c r="AM79" i="5"/>
  <c r="AM78" i="5"/>
  <c r="AM77" i="5"/>
  <c r="AM76" i="5"/>
  <c r="AM75" i="5"/>
  <c r="AM74" i="5"/>
  <c r="AM73" i="5"/>
  <c r="AM72" i="5"/>
  <c r="AM71" i="5"/>
  <c r="AM70" i="5"/>
  <c r="AM69" i="5"/>
  <c r="AM68" i="5"/>
  <c r="AM67" i="5"/>
  <c r="AM66" i="5"/>
  <c r="AM65" i="5"/>
  <c r="AM64" i="5"/>
  <c r="AM63" i="5"/>
  <c r="AM62" i="5"/>
  <c r="AM61" i="5"/>
  <c r="AM60" i="5"/>
  <c r="AM59" i="5"/>
  <c r="AM58" i="5"/>
  <c r="AM57" i="5"/>
  <c r="AM56" i="5"/>
  <c r="AM55" i="5"/>
  <c r="AM54" i="5"/>
  <c r="AM53" i="5"/>
  <c r="AM52" i="5"/>
  <c r="AM51" i="5"/>
  <c r="AM50" i="5"/>
  <c r="AM49" i="5"/>
  <c r="AM48" i="5"/>
  <c r="AM47" i="5"/>
  <c r="AM46" i="5"/>
  <c r="AM45" i="5"/>
  <c r="AM44" i="5"/>
  <c r="AM43" i="5"/>
  <c r="AM42" i="5"/>
  <c r="AM41" i="5"/>
  <c r="AM40" i="5"/>
  <c r="AM39" i="5"/>
  <c r="AM38" i="5"/>
  <c r="AM37" i="5"/>
  <c r="AM36" i="5"/>
  <c r="AM35" i="5"/>
  <c r="AM34" i="5"/>
  <c r="AM33" i="5"/>
  <c r="AM32" i="5"/>
  <c r="AM31" i="5"/>
  <c r="AM30" i="5"/>
  <c r="AM29" i="5"/>
  <c r="AM28" i="5"/>
  <c r="AM27" i="5"/>
  <c r="AM26" i="5"/>
  <c r="AM25" i="5"/>
  <c r="AM24" i="5"/>
  <c r="AM23" i="5"/>
  <c r="AM22" i="5"/>
  <c r="AM21" i="5"/>
  <c r="AM20" i="5"/>
  <c r="AM19" i="5"/>
  <c r="AM18" i="5"/>
  <c r="AM17" i="5"/>
  <c r="AM16" i="5"/>
  <c r="AM15" i="5"/>
  <c r="AM14" i="5"/>
  <c r="AM13" i="5"/>
  <c r="AM12" i="5"/>
  <c r="W104" i="5" l="1"/>
  <c r="S104" i="5"/>
  <c r="AK134" i="5"/>
  <c r="W134" i="5"/>
  <c r="S134" i="5"/>
  <c r="AK133" i="5"/>
  <c r="AE133" i="5"/>
  <c r="W133" i="5"/>
  <c r="S133" i="5"/>
  <c r="AK132" i="5"/>
  <c r="AE132" i="5"/>
  <c r="W132" i="5"/>
  <c r="S132" i="5"/>
  <c r="AK131" i="5"/>
  <c r="AE131" i="5"/>
  <c r="W131" i="5"/>
  <c r="S131" i="5"/>
  <c r="AK130" i="5"/>
  <c r="W130" i="5"/>
  <c r="S130" i="5"/>
  <c r="AK129" i="5"/>
  <c r="W129" i="5"/>
  <c r="S129" i="5"/>
  <c r="AK128" i="5"/>
  <c r="W128" i="5"/>
  <c r="S128" i="5"/>
  <c r="AK127" i="5"/>
  <c r="AE127" i="5"/>
  <c r="W127" i="5"/>
  <c r="S127" i="5"/>
  <c r="AK126" i="5"/>
  <c r="AE126" i="5"/>
  <c r="W126" i="5"/>
  <c r="S126" i="5"/>
  <c r="AK125" i="5"/>
  <c r="AE125" i="5"/>
  <c r="W125" i="5"/>
  <c r="S125" i="5"/>
  <c r="AK124" i="5"/>
  <c r="AE124" i="5"/>
  <c r="W124" i="5"/>
  <c r="S124" i="5"/>
  <c r="AK123" i="5"/>
  <c r="W123" i="5"/>
  <c r="S123" i="5"/>
  <c r="AK122" i="5"/>
  <c r="W122" i="5"/>
  <c r="S122" i="5"/>
  <c r="AK121" i="5"/>
  <c r="W121" i="5"/>
  <c r="S121" i="5"/>
  <c r="AK120" i="5"/>
  <c r="W120" i="5"/>
  <c r="S120" i="5"/>
  <c r="W119" i="5"/>
  <c r="S119" i="5"/>
  <c r="AK118" i="5"/>
  <c r="AE118" i="5"/>
  <c r="W118" i="5"/>
  <c r="S118" i="5"/>
  <c r="AK117" i="5"/>
  <c r="W117" i="5"/>
  <c r="S117" i="5"/>
  <c r="AK116" i="5"/>
  <c r="AE116" i="5"/>
  <c r="W116" i="5"/>
  <c r="S116" i="5"/>
  <c r="AK115" i="5"/>
  <c r="W115" i="5"/>
  <c r="S115" i="5"/>
  <c r="AK114" i="5"/>
  <c r="AE114" i="5"/>
  <c r="W114" i="5"/>
  <c r="S114" i="5"/>
  <c r="AK113" i="5"/>
  <c r="AE113" i="5"/>
  <c r="W113" i="5"/>
  <c r="S113" i="5"/>
  <c r="AK112" i="5"/>
  <c r="AE112" i="5"/>
  <c r="W112" i="5"/>
  <c r="S112" i="5"/>
  <c r="AK111" i="5"/>
  <c r="AE111" i="5"/>
  <c r="W111" i="5"/>
  <c r="S111" i="5"/>
  <c r="AK110" i="5"/>
  <c r="AE110" i="5"/>
  <c r="W110" i="5"/>
  <c r="S110" i="5"/>
  <c r="AE109" i="5"/>
  <c r="W109" i="5"/>
  <c r="S109" i="5"/>
  <c r="AK108" i="5"/>
  <c r="AE108" i="5"/>
  <c r="W108" i="5"/>
  <c r="S108" i="5"/>
  <c r="AK107" i="5"/>
  <c r="AE107" i="5"/>
  <c r="W107" i="5"/>
  <c r="S107" i="5"/>
  <c r="AK106" i="5"/>
  <c r="W106" i="5"/>
  <c r="S106" i="5"/>
  <c r="W105" i="5"/>
  <c r="S105" i="5"/>
  <c r="AK103" i="5"/>
  <c r="W103" i="5"/>
  <c r="S103" i="5"/>
  <c r="AK102" i="5"/>
  <c r="W102" i="5"/>
  <c r="S102" i="5"/>
  <c r="AK101" i="5"/>
  <c r="W101" i="5"/>
  <c r="S101" i="5"/>
  <c r="AK100" i="5"/>
  <c r="W100" i="5"/>
  <c r="S100" i="5"/>
  <c r="AK99" i="5"/>
  <c r="W99" i="5"/>
  <c r="S99" i="5"/>
  <c r="AK98" i="5"/>
  <c r="AE98" i="5"/>
  <c r="W98" i="5"/>
  <c r="S98" i="5"/>
  <c r="AK97" i="5"/>
  <c r="W97" i="5"/>
  <c r="S97" i="5"/>
  <c r="AK96" i="5"/>
  <c r="W96" i="5"/>
  <c r="S96" i="5"/>
  <c r="W95" i="5"/>
  <c r="S95" i="5"/>
  <c r="AK94" i="5"/>
  <c r="W94" i="5"/>
  <c r="S94" i="5"/>
  <c r="AK93" i="5"/>
  <c r="AE93" i="5"/>
  <c r="W93" i="5"/>
  <c r="S93" i="5"/>
  <c r="W92" i="5"/>
  <c r="S92" i="5"/>
  <c r="AE91" i="5"/>
  <c r="W91" i="5"/>
  <c r="S91" i="5"/>
  <c r="AK90" i="5"/>
  <c r="AE90" i="5"/>
  <c r="W90" i="5"/>
  <c r="S90" i="5"/>
  <c r="W89" i="5"/>
  <c r="S89" i="5"/>
  <c r="AK88" i="5"/>
  <c r="AE88" i="5"/>
  <c r="W88" i="5"/>
  <c r="S88" i="5"/>
  <c r="AK87" i="5"/>
  <c r="AE87" i="5"/>
  <c r="W87" i="5"/>
  <c r="S87" i="5"/>
  <c r="AK86" i="5"/>
  <c r="AE86" i="5"/>
  <c r="W86" i="5"/>
  <c r="S86" i="5"/>
  <c r="AK85" i="5"/>
  <c r="AE85" i="5"/>
  <c r="W85" i="5"/>
  <c r="S85" i="5"/>
  <c r="AK84" i="5"/>
  <c r="AE84" i="5"/>
  <c r="W84" i="5"/>
  <c r="S84" i="5"/>
  <c r="AK83" i="5"/>
  <c r="W83" i="5"/>
  <c r="S83" i="5"/>
  <c r="AK82" i="5"/>
  <c r="W82" i="5"/>
  <c r="S82" i="5"/>
  <c r="AK81" i="5"/>
  <c r="AE81" i="5"/>
  <c r="W81" i="5"/>
  <c r="S81" i="5"/>
  <c r="W80" i="5"/>
  <c r="S80" i="5"/>
  <c r="AK79" i="5"/>
  <c r="W79" i="5"/>
  <c r="S79" i="5"/>
  <c r="AK78" i="5"/>
  <c r="W78" i="5"/>
  <c r="S78" i="5"/>
  <c r="AK77" i="5"/>
  <c r="AE77" i="5"/>
  <c r="W77" i="5"/>
  <c r="S77" i="5"/>
  <c r="AK76" i="5"/>
  <c r="W76" i="5"/>
  <c r="S76" i="5"/>
  <c r="AK75" i="5"/>
  <c r="AE75" i="5"/>
  <c r="W75" i="5"/>
  <c r="S75" i="5"/>
  <c r="AK74" i="5"/>
  <c r="AE74" i="5"/>
  <c r="W74" i="5"/>
  <c r="S74" i="5"/>
  <c r="AK73" i="5"/>
  <c r="AE73" i="5"/>
  <c r="W73" i="5"/>
  <c r="S73" i="5"/>
  <c r="AK72" i="5"/>
  <c r="AE72" i="5"/>
  <c r="W72" i="5"/>
  <c r="S72" i="5"/>
  <c r="AK71" i="5"/>
  <c r="AE71" i="5"/>
  <c r="W71" i="5"/>
  <c r="S71" i="5"/>
  <c r="AK70" i="5"/>
  <c r="AE70" i="5"/>
  <c r="W70" i="5"/>
  <c r="S70" i="5"/>
  <c r="AK69" i="5"/>
  <c r="AE69" i="5"/>
  <c r="W69" i="5"/>
  <c r="S69" i="5"/>
  <c r="AK68" i="5"/>
  <c r="AE68" i="5"/>
  <c r="W68" i="5"/>
  <c r="S68" i="5"/>
  <c r="AK67" i="5"/>
  <c r="AE67" i="5"/>
  <c r="W67" i="5"/>
  <c r="S67" i="5"/>
  <c r="AK66" i="5"/>
  <c r="AE66" i="5"/>
  <c r="W66" i="5"/>
  <c r="S66" i="5"/>
  <c r="AK65" i="5"/>
  <c r="AE65" i="5"/>
  <c r="W65" i="5"/>
  <c r="S65" i="5"/>
  <c r="AK64" i="5"/>
  <c r="AE64" i="5"/>
  <c r="W64" i="5"/>
  <c r="S64" i="5"/>
  <c r="AK63" i="5"/>
  <c r="W63" i="5"/>
  <c r="S63" i="5"/>
  <c r="AK62" i="5"/>
  <c r="W62" i="5"/>
  <c r="S62" i="5"/>
  <c r="AK61" i="5"/>
  <c r="AE61" i="5"/>
  <c r="W61" i="5"/>
  <c r="S61" i="5"/>
  <c r="AK60" i="5"/>
  <c r="AE60" i="5"/>
  <c r="W60" i="5"/>
  <c r="S60" i="5"/>
  <c r="AK59" i="5"/>
  <c r="W59" i="5"/>
  <c r="S59" i="5"/>
  <c r="AK58" i="5"/>
  <c r="W58" i="5"/>
  <c r="S58" i="5"/>
  <c r="AK57" i="5"/>
  <c r="W57" i="5"/>
  <c r="S57" i="5"/>
  <c r="AK56" i="5"/>
  <c r="W56" i="5"/>
  <c r="S56" i="5"/>
  <c r="AK55" i="5"/>
  <c r="W55" i="5"/>
  <c r="S55" i="5"/>
  <c r="AK54" i="5"/>
  <c r="W54" i="5"/>
  <c r="S54" i="5"/>
  <c r="AK53" i="5"/>
  <c r="AE53" i="5"/>
  <c r="W53" i="5"/>
  <c r="S53" i="5"/>
  <c r="AK52" i="5"/>
  <c r="AE52" i="5"/>
  <c r="W52" i="5"/>
  <c r="S52" i="5"/>
  <c r="AK51" i="5"/>
  <c r="AE51" i="5"/>
  <c r="W51" i="5"/>
  <c r="S51" i="5"/>
  <c r="AK50" i="5"/>
  <c r="AE50" i="5"/>
  <c r="W50" i="5"/>
  <c r="S50" i="5"/>
  <c r="AK49" i="5"/>
  <c r="AE49" i="5"/>
  <c r="W49" i="5"/>
  <c r="S49" i="5"/>
  <c r="AK48" i="5"/>
  <c r="AE48" i="5"/>
  <c r="W48" i="5"/>
  <c r="S48" i="5"/>
  <c r="AK47" i="5"/>
  <c r="AE47" i="5"/>
  <c r="W47" i="5"/>
  <c r="S47" i="5"/>
  <c r="AK46" i="5"/>
  <c r="AE46" i="5"/>
  <c r="W46" i="5"/>
  <c r="S46" i="5"/>
  <c r="AK45" i="5"/>
  <c r="AE45" i="5"/>
  <c r="W45" i="5"/>
  <c r="S45" i="5"/>
  <c r="AK44" i="5"/>
  <c r="W44" i="5"/>
  <c r="S44" i="5"/>
  <c r="AK43" i="5"/>
  <c r="W43" i="5"/>
  <c r="S43" i="5"/>
  <c r="AK42" i="5"/>
  <c r="W42" i="5"/>
  <c r="S42" i="5"/>
  <c r="AK41" i="5"/>
  <c r="W41" i="5"/>
  <c r="S41" i="5"/>
  <c r="AK40" i="5"/>
  <c r="W40" i="5"/>
  <c r="S40" i="5"/>
  <c r="AK39" i="5"/>
  <c r="W39" i="5"/>
  <c r="S39" i="5"/>
  <c r="AK38" i="5"/>
  <c r="W38" i="5"/>
  <c r="S38" i="5"/>
  <c r="AK37" i="5"/>
  <c r="W37" i="5"/>
  <c r="S37" i="5"/>
  <c r="AK36" i="5"/>
  <c r="W36" i="5"/>
  <c r="S36" i="5"/>
  <c r="AK35" i="5"/>
  <c r="W35" i="5"/>
  <c r="S35" i="5"/>
  <c r="AK34" i="5"/>
  <c r="W34" i="5"/>
  <c r="S34" i="5"/>
  <c r="AK33" i="5"/>
  <c r="W33" i="5"/>
  <c r="S33" i="5"/>
  <c r="AK32" i="5"/>
  <c r="W32" i="5"/>
  <c r="S32" i="5"/>
  <c r="AK31" i="5"/>
  <c r="W31" i="5"/>
  <c r="S31" i="5"/>
  <c r="AK30" i="5"/>
  <c r="W30" i="5"/>
  <c r="S30" i="5"/>
  <c r="AK29" i="5"/>
  <c r="W29" i="5"/>
  <c r="S29" i="5"/>
  <c r="AK28" i="5"/>
  <c r="W28" i="5"/>
  <c r="S28" i="5"/>
  <c r="AK27" i="5"/>
  <c r="W27" i="5"/>
  <c r="S27" i="5"/>
  <c r="AK26" i="5"/>
  <c r="W26" i="5"/>
  <c r="S26" i="5"/>
  <c r="W25" i="5"/>
  <c r="S25" i="5"/>
  <c r="AK24" i="5"/>
  <c r="W24" i="5"/>
  <c r="S24" i="5"/>
  <c r="AK23" i="5"/>
  <c r="W23" i="5"/>
  <c r="S23" i="5"/>
  <c r="AK22" i="5"/>
  <c r="W22" i="5"/>
  <c r="S22" i="5"/>
  <c r="AK21" i="5"/>
  <c r="W21" i="5"/>
  <c r="S21" i="5"/>
  <c r="AK20" i="5"/>
  <c r="W20" i="5"/>
  <c r="S20" i="5"/>
  <c r="AK19" i="5"/>
  <c r="W19" i="5"/>
  <c r="S19" i="5"/>
  <c r="AK18" i="5"/>
  <c r="W18" i="5"/>
  <c r="S18" i="5"/>
  <c r="AK17" i="5"/>
  <c r="W17" i="5"/>
  <c r="S17" i="5"/>
  <c r="AK16" i="5"/>
  <c r="W16" i="5"/>
  <c r="S16" i="5"/>
  <c r="AK15" i="5"/>
  <c r="W15" i="5"/>
  <c r="S15" i="5"/>
  <c r="AK14" i="5"/>
  <c r="W14" i="5"/>
  <c r="S14" i="5"/>
  <c r="AK13" i="5"/>
  <c r="W13" i="5"/>
  <c r="S13" i="5"/>
  <c r="AK12" i="5"/>
  <c r="W12" i="5"/>
  <c r="S12" i="5"/>
  <c r="AK116" i="4" l="1"/>
  <c r="AK96" i="4"/>
  <c r="AK105" i="4" l="1"/>
  <c r="AK120" i="4"/>
  <c r="AM39" i="4"/>
  <c r="AM28" i="4"/>
  <c r="AK28" i="4" l="1"/>
  <c r="W28" i="4"/>
  <c r="S28" i="4"/>
  <c r="AK39" i="4" l="1"/>
  <c r="W39" i="4"/>
  <c r="S39" i="4"/>
  <c r="AM95" i="4" l="1"/>
  <c r="W95" i="4"/>
  <c r="S95" i="4"/>
  <c r="AM120" i="4" l="1"/>
  <c r="W120" i="4"/>
  <c r="S120" i="4"/>
  <c r="AM105" i="4"/>
  <c r="W105" i="4"/>
  <c r="S105" i="4"/>
  <c r="AE132" i="4" l="1"/>
  <c r="AE131" i="4"/>
  <c r="AE130" i="4"/>
  <c r="AE126" i="4"/>
  <c r="AE125" i="4"/>
  <c r="AE124" i="4"/>
  <c r="AE123" i="4"/>
  <c r="AE117" i="4"/>
  <c r="AE115" i="4"/>
  <c r="AE112" i="4"/>
  <c r="AE111" i="4"/>
  <c r="AE113" i="4"/>
  <c r="AE109" i="4"/>
  <c r="AE110" i="4"/>
  <c r="AE108" i="4"/>
  <c r="AE107" i="4"/>
  <c r="AE106" i="4"/>
  <c r="AE98" i="4"/>
  <c r="AE93" i="4"/>
  <c r="AE91" i="4"/>
  <c r="AE90" i="4"/>
  <c r="AE87" i="4"/>
  <c r="AE88" i="4"/>
  <c r="AE85" i="4"/>
  <c r="AE86" i="4"/>
  <c r="AE84" i="4"/>
  <c r="AE81" i="4"/>
  <c r="AE77" i="4"/>
  <c r="AE75" i="4"/>
  <c r="AE74" i="4"/>
  <c r="AE72" i="4"/>
  <c r="AE73" i="4"/>
  <c r="AE71" i="4"/>
  <c r="AE70" i="4"/>
  <c r="AE67" i="4"/>
  <c r="AE69" i="4"/>
  <c r="AE66" i="4"/>
  <c r="AE68" i="4"/>
  <c r="AE65" i="4"/>
  <c r="AE64" i="4"/>
  <c r="AE61" i="4"/>
  <c r="AE53" i="4"/>
  <c r="AE60" i="4"/>
  <c r="AE52" i="4"/>
  <c r="AE51" i="4"/>
  <c r="AE50" i="4"/>
  <c r="AE46" i="4"/>
  <c r="AE48" i="4"/>
  <c r="AE47" i="4"/>
  <c r="AE45" i="4"/>
  <c r="AE49" i="4"/>
  <c r="AM133" i="4"/>
  <c r="AK133" i="4"/>
  <c r="W133" i="4"/>
  <c r="S133" i="4"/>
  <c r="AM132" i="4"/>
  <c r="AK132" i="4"/>
  <c r="W132" i="4"/>
  <c r="S132" i="4"/>
  <c r="AM131" i="4"/>
  <c r="AK131" i="4"/>
  <c r="W131" i="4"/>
  <c r="S131" i="4"/>
  <c r="AM130" i="4"/>
  <c r="AK130" i="4"/>
  <c r="W130" i="4"/>
  <c r="S130" i="4"/>
  <c r="AM129" i="4"/>
  <c r="AK129" i="4"/>
  <c r="W129" i="4"/>
  <c r="S129" i="4"/>
  <c r="AM128" i="4"/>
  <c r="AK128" i="4"/>
  <c r="W128" i="4"/>
  <c r="S128" i="4"/>
  <c r="AM127" i="4"/>
  <c r="AK127" i="4"/>
  <c r="W127" i="4"/>
  <c r="S127" i="4"/>
  <c r="AM126" i="4"/>
  <c r="AK126" i="4"/>
  <c r="W126" i="4"/>
  <c r="S126" i="4"/>
  <c r="AM125" i="4"/>
  <c r="AK125" i="4"/>
  <c r="W125" i="4"/>
  <c r="S125" i="4"/>
  <c r="AM124" i="4"/>
  <c r="AK124" i="4"/>
  <c r="W124" i="4"/>
  <c r="S124" i="4"/>
  <c r="AM123" i="4"/>
  <c r="AK123" i="4"/>
  <c r="W123" i="4"/>
  <c r="S123" i="4"/>
  <c r="AM122" i="4"/>
  <c r="AK122" i="4"/>
  <c r="W122" i="4"/>
  <c r="S122" i="4"/>
  <c r="AM121" i="4"/>
  <c r="AK121" i="4"/>
  <c r="W121" i="4"/>
  <c r="S121" i="4"/>
  <c r="AM119" i="4"/>
  <c r="AK119" i="4"/>
  <c r="W119" i="4"/>
  <c r="S119" i="4"/>
  <c r="AM118" i="4"/>
  <c r="W118" i="4"/>
  <c r="S118" i="4"/>
  <c r="AM117" i="4"/>
  <c r="AK117" i="4"/>
  <c r="W117" i="4"/>
  <c r="S117" i="4"/>
  <c r="AM116" i="4"/>
  <c r="W116" i="4"/>
  <c r="S116" i="4"/>
  <c r="AM115" i="4"/>
  <c r="AK115" i="4"/>
  <c r="W115" i="4"/>
  <c r="S115" i="4"/>
  <c r="AM114" i="4"/>
  <c r="AK114" i="4"/>
  <c r="W114" i="4"/>
  <c r="S114" i="4"/>
  <c r="AM112" i="4"/>
  <c r="AK112" i="4"/>
  <c r="W112" i="4"/>
  <c r="S112" i="4"/>
  <c r="AM111" i="4"/>
  <c r="AK111" i="4"/>
  <c r="W111" i="4"/>
  <c r="S111" i="4"/>
  <c r="AM113" i="4"/>
  <c r="AK113" i="4"/>
  <c r="W113" i="4"/>
  <c r="S113" i="4"/>
  <c r="AM109" i="4"/>
  <c r="AK109" i="4"/>
  <c r="W109" i="4"/>
  <c r="S109" i="4"/>
  <c r="AM110" i="4"/>
  <c r="AK110" i="4"/>
  <c r="W110" i="4"/>
  <c r="S110" i="4"/>
  <c r="AM108" i="4"/>
  <c r="W108" i="4"/>
  <c r="S108" i="4"/>
  <c r="AM107" i="4"/>
  <c r="AK107" i="4"/>
  <c r="W107" i="4"/>
  <c r="S107" i="4"/>
  <c r="AM106" i="4"/>
  <c r="AK106" i="4"/>
  <c r="W106" i="4"/>
  <c r="S106" i="4"/>
  <c r="AM104" i="4"/>
  <c r="W104" i="4"/>
  <c r="S104" i="4"/>
  <c r="AM103" i="4"/>
  <c r="AK103" i="4"/>
  <c r="W103" i="4"/>
  <c r="S103" i="4"/>
  <c r="AM102" i="4"/>
  <c r="AK102" i="4"/>
  <c r="W102" i="4"/>
  <c r="S102" i="4"/>
  <c r="AM100" i="4"/>
  <c r="AK100" i="4"/>
  <c r="W100" i="4"/>
  <c r="S100" i="4"/>
  <c r="AM101" i="4"/>
  <c r="AK101" i="4"/>
  <c r="W101" i="4"/>
  <c r="S101" i="4"/>
  <c r="AM99" i="4"/>
  <c r="AK99" i="4"/>
  <c r="W99" i="4"/>
  <c r="S99" i="4"/>
  <c r="AM98" i="4"/>
  <c r="AK98" i="4"/>
  <c r="W98" i="4"/>
  <c r="S98" i="4"/>
  <c r="AM97" i="4"/>
  <c r="AK97" i="4"/>
  <c r="W97" i="4"/>
  <c r="S97" i="4"/>
  <c r="AM96" i="4"/>
  <c r="W96" i="4"/>
  <c r="S96" i="4"/>
  <c r="AM94" i="4"/>
  <c r="AK94" i="4"/>
  <c r="W94" i="4"/>
  <c r="S94" i="4"/>
  <c r="AM93" i="4"/>
  <c r="AK93" i="4"/>
  <c r="W93" i="4"/>
  <c r="S93" i="4"/>
  <c r="AM92" i="4"/>
  <c r="W92" i="4"/>
  <c r="S92" i="4"/>
  <c r="AM91" i="4"/>
  <c r="W91" i="4"/>
  <c r="S91" i="4"/>
  <c r="AM90" i="4"/>
  <c r="AK90" i="4"/>
  <c r="W90" i="4"/>
  <c r="S90" i="4"/>
  <c r="AM89" i="4"/>
  <c r="W89" i="4"/>
  <c r="S89" i="4"/>
  <c r="AM87" i="4"/>
  <c r="AK87" i="4"/>
  <c r="W87" i="4"/>
  <c r="S87" i="4"/>
  <c r="AM88" i="4"/>
  <c r="AK88" i="4"/>
  <c r="W88" i="4"/>
  <c r="S88" i="4"/>
  <c r="AM85" i="4"/>
  <c r="AK85" i="4"/>
  <c r="W85" i="4"/>
  <c r="S85" i="4"/>
  <c r="AM86" i="4"/>
  <c r="AK86" i="4"/>
  <c r="W86" i="4"/>
  <c r="S86" i="4"/>
  <c r="AM84" i="4"/>
  <c r="AK84" i="4"/>
  <c r="W84" i="4"/>
  <c r="S84" i="4"/>
  <c r="AM83" i="4"/>
  <c r="AK83" i="4"/>
  <c r="W83" i="4"/>
  <c r="S83" i="4"/>
  <c r="AM82" i="4"/>
  <c r="AK82" i="4"/>
  <c r="W82" i="4"/>
  <c r="S82" i="4"/>
  <c r="AM80" i="4"/>
  <c r="W80" i="4"/>
  <c r="S80" i="4"/>
  <c r="AM81" i="4"/>
  <c r="AK81" i="4"/>
  <c r="W81" i="4"/>
  <c r="S81" i="4"/>
  <c r="AM79" i="4"/>
  <c r="AK79" i="4"/>
  <c r="W79" i="4"/>
  <c r="S79" i="4"/>
  <c r="AM77" i="4"/>
  <c r="AK77" i="4"/>
  <c r="W77" i="4"/>
  <c r="S77" i="4"/>
  <c r="AM78" i="4"/>
  <c r="AK78" i="4"/>
  <c r="W78" i="4"/>
  <c r="S78" i="4"/>
  <c r="AM75" i="4"/>
  <c r="AK75" i="4"/>
  <c r="W75" i="4"/>
  <c r="S75" i="4"/>
  <c r="AM74" i="4"/>
  <c r="AK74" i="4"/>
  <c r="W74" i="4"/>
  <c r="S74" i="4"/>
  <c r="AM72" i="4"/>
  <c r="AK72" i="4"/>
  <c r="W72" i="4"/>
  <c r="S72" i="4"/>
  <c r="AM76" i="4"/>
  <c r="AK76" i="4"/>
  <c r="W76" i="4"/>
  <c r="S76" i="4"/>
  <c r="AM73" i="4"/>
  <c r="AK73" i="4"/>
  <c r="W73" i="4"/>
  <c r="S73" i="4"/>
  <c r="AM71" i="4"/>
  <c r="AK71" i="4"/>
  <c r="W71" i="4"/>
  <c r="S71" i="4"/>
  <c r="AM70" i="4"/>
  <c r="AK70" i="4"/>
  <c r="W70" i="4"/>
  <c r="S70" i="4"/>
  <c r="AM67" i="4"/>
  <c r="AK67" i="4"/>
  <c r="W67" i="4"/>
  <c r="S67" i="4"/>
  <c r="AM69" i="4"/>
  <c r="AK69" i="4"/>
  <c r="W69" i="4"/>
  <c r="S69" i="4"/>
  <c r="AM66" i="4"/>
  <c r="AK66" i="4"/>
  <c r="W66" i="4"/>
  <c r="S66" i="4"/>
  <c r="AM68" i="4"/>
  <c r="AK68" i="4"/>
  <c r="W68" i="4"/>
  <c r="S68" i="4"/>
  <c r="AM65" i="4"/>
  <c r="AK65" i="4"/>
  <c r="W65" i="4"/>
  <c r="S65" i="4"/>
  <c r="AM64" i="4"/>
  <c r="AK64" i="4"/>
  <c r="W64" i="4"/>
  <c r="S64" i="4"/>
  <c r="AM61" i="4"/>
  <c r="AK61" i="4"/>
  <c r="W61" i="4"/>
  <c r="S61" i="4"/>
  <c r="AM62" i="4"/>
  <c r="AK62" i="4"/>
  <c r="W62" i="4"/>
  <c r="S62" i="4"/>
  <c r="AM63" i="4"/>
  <c r="AK63" i="4"/>
  <c r="W63" i="4"/>
  <c r="S63" i="4"/>
  <c r="AM59" i="4"/>
  <c r="AK59" i="4"/>
  <c r="W59" i="4"/>
  <c r="S59" i="4"/>
  <c r="AM58" i="4"/>
  <c r="AK58" i="4"/>
  <c r="W58" i="4"/>
  <c r="S58" i="4"/>
  <c r="AM55" i="4"/>
  <c r="AK55" i="4"/>
  <c r="W55" i="4"/>
  <c r="S55" i="4"/>
  <c r="AM53" i="4"/>
  <c r="AK53" i="4"/>
  <c r="W53" i="4"/>
  <c r="S53" i="4"/>
  <c r="AM56" i="4"/>
  <c r="AK56" i="4"/>
  <c r="W56" i="4"/>
  <c r="S56" i="4"/>
  <c r="AM54" i="4"/>
  <c r="AK54" i="4"/>
  <c r="W54" i="4"/>
  <c r="S54" i="4"/>
  <c r="AM57" i="4"/>
  <c r="AK57" i="4"/>
  <c r="W57" i="4"/>
  <c r="S57" i="4"/>
  <c r="AM60" i="4"/>
  <c r="AK60" i="4"/>
  <c r="W60" i="4"/>
  <c r="S60" i="4"/>
  <c r="AM52" i="4"/>
  <c r="AK52" i="4"/>
  <c r="W52" i="4"/>
  <c r="S52" i="4"/>
  <c r="AM51" i="4"/>
  <c r="AK51" i="4"/>
  <c r="W51" i="4"/>
  <c r="S51" i="4"/>
  <c r="AM50" i="4"/>
  <c r="AK50" i="4"/>
  <c r="W50" i="4"/>
  <c r="S50" i="4"/>
  <c r="AM46" i="4"/>
  <c r="AK46" i="4"/>
  <c r="W46" i="4"/>
  <c r="S46" i="4"/>
  <c r="AM48" i="4"/>
  <c r="AK48" i="4"/>
  <c r="W48" i="4"/>
  <c r="S48" i="4"/>
  <c r="AM47" i="4"/>
  <c r="AK47" i="4"/>
  <c r="W47" i="4"/>
  <c r="S47" i="4"/>
  <c r="AM45" i="4"/>
  <c r="AK45" i="4"/>
  <c r="W45" i="4"/>
  <c r="S45" i="4"/>
  <c r="AM49" i="4"/>
  <c r="AK49" i="4"/>
  <c r="W49" i="4"/>
  <c r="S49" i="4"/>
  <c r="AM44" i="4"/>
  <c r="AK44" i="4"/>
  <c r="W44" i="4"/>
  <c r="S44" i="4"/>
  <c r="AM43" i="4"/>
  <c r="AK43" i="4"/>
  <c r="W43" i="4"/>
  <c r="S43" i="4"/>
  <c r="AM42" i="4"/>
  <c r="AK42" i="4"/>
  <c r="W42" i="4"/>
  <c r="S42" i="4"/>
  <c r="AM41" i="4"/>
  <c r="AK41" i="4"/>
  <c r="W41" i="4"/>
  <c r="S41" i="4"/>
  <c r="AM40" i="4"/>
  <c r="AK40" i="4"/>
  <c r="W40" i="4"/>
  <c r="S40" i="4"/>
  <c r="AM38" i="4"/>
  <c r="AK38" i="4"/>
  <c r="W38" i="4"/>
  <c r="S38" i="4"/>
  <c r="AM37" i="4"/>
  <c r="AK37" i="4"/>
  <c r="W37" i="4"/>
  <c r="S37" i="4"/>
  <c r="AM36" i="4"/>
  <c r="AK36" i="4"/>
  <c r="W36" i="4"/>
  <c r="S36" i="4"/>
  <c r="AM35" i="4"/>
  <c r="AK35" i="4"/>
  <c r="W35" i="4"/>
  <c r="S35" i="4"/>
  <c r="AM34" i="4"/>
  <c r="AK34" i="4"/>
  <c r="W34" i="4"/>
  <c r="S34" i="4"/>
  <c r="AM33" i="4"/>
  <c r="AK33" i="4"/>
  <c r="W33" i="4"/>
  <c r="S33" i="4"/>
  <c r="AM32" i="4"/>
  <c r="AK32" i="4"/>
  <c r="W32" i="4"/>
  <c r="S32" i="4"/>
  <c r="AM31" i="4"/>
  <c r="AK31" i="4"/>
  <c r="W31" i="4"/>
  <c r="S31" i="4"/>
  <c r="AM30" i="4"/>
  <c r="AK30" i="4"/>
  <c r="W30" i="4"/>
  <c r="S30" i="4"/>
  <c r="AM29" i="4"/>
  <c r="AK29" i="4"/>
  <c r="W29" i="4"/>
  <c r="S29" i="4"/>
  <c r="AM27" i="4"/>
  <c r="AK27" i="4"/>
  <c r="W27" i="4"/>
  <c r="S27" i="4"/>
  <c r="AM26" i="4"/>
  <c r="AK26" i="4"/>
  <c r="W26" i="4"/>
  <c r="S26" i="4"/>
  <c r="AM25" i="4"/>
  <c r="W25" i="4"/>
  <c r="S25" i="4"/>
  <c r="AM24" i="4"/>
  <c r="AK24" i="4"/>
  <c r="W24" i="4"/>
  <c r="S24" i="4"/>
  <c r="AM23" i="4"/>
  <c r="AK23" i="4"/>
  <c r="W23" i="4"/>
  <c r="S23" i="4"/>
  <c r="AM22" i="4"/>
  <c r="AK22" i="4"/>
  <c r="W22" i="4"/>
  <c r="S22" i="4"/>
  <c r="AM21" i="4"/>
  <c r="AK21" i="4"/>
  <c r="W21" i="4"/>
  <c r="S21" i="4"/>
  <c r="AM20" i="4"/>
  <c r="AK20" i="4"/>
  <c r="W20" i="4"/>
  <c r="S20" i="4"/>
  <c r="AM19" i="4"/>
  <c r="AK19" i="4"/>
  <c r="W19" i="4"/>
  <c r="S19" i="4"/>
  <c r="AM18" i="4"/>
  <c r="AK18" i="4"/>
  <c r="W18" i="4"/>
  <c r="S18" i="4"/>
  <c r="AM16" i="4"/>
  <c r="AK16" i="4"/>
  <c r="W16" i="4"/>
  <c r="S16" i="4"/>
  <c r="AM17" i="4"/>
  <c r="AK17" i="4"/>
  <c r="W17" i="4"/>
  <c r="S17" i="4"/>
  <c r="AM14" i="4"/>
  <c r="AK14" i="4"/>
  <c r="W14" i="4"/>
  <c r="S14" i="4"/>
  <c r="AM15" i="4"/>
  <c r="AK15" i="4"/>
  <c r="W15" i="4"/>
  <c r="S15" i="4"/>
  <c r="AM13" i="4"/>
  <c r="AK13" i="4"/>
  <c r="W13" i="4"/>
  <c r="S13" i="4"/>
  <c r="AM12" i="4"/>
  <c r="AK12" i="4"/>
  <c r="W12" i="4"/>
  <c r="S12" i="4"/>
  <c r="AK132" i="3" l="1"/>
  <c r="AK131" i="3"/>
  <c r="AK130" i="3"/>
  <c r="AK127" i="3"/>
  <c r="AK125" i="3"/>
  <c r="AK124" i="3"/>
  <c r="AK122" i="3"/>
  <c r="AK121" i="3"/>
  <c r="AK120" i="3"/>
  <c r="AK119" i="3"/>
  <c r="AK118" i="3"/>
  <c r="AK116" i="3"/>
  <c r="AK115" i="3"/>
  <c r="AK114" i="3"/>
  <c r="AK113" i="3"/>
  <c r="AK112" i="3"/>
  <c r="AK111" i="3"/>
  <c r="AK109" i="3"/>
  <c r="AK108" i="3"/>
  <c r="AK107" i="3"/>
  <c r="AK105" i="3"/>
  <c r="AK104" i="3"/>
  <c r="AK103" i="3"/>
  <c r="AK102" i="3"/>
  <c r="AK100" i="3"/>
  <c r="AK99" i="3"/>
  <c r="AK98" i="3"/>
  <c r="AK97" i="3"/>
  <c r="AK96" i="3"/>
  <c r="AK95" i="3"/>
  <c r="AK94" i="3"/>
  <c r="AK93" i="3"/>
  <c r="AK92" i="3"/>
  <c r="AK91" i="3"/>
  <c r="AK90" i="3"/>
  <c r="AK89" i="3"/>
  <c r="AK88" i="3"/>
  <c r="AK87" i="3"/>
  <c r="AK86" i="3"/>
  <c r="AK85" i="3"/>
  <c r="AK84" i="3"/>
  <c r="AK83" i="3"/>
  <c r="AK82" i="3"/>
  <c r="AK81" i="3"/>
  <c r="AK80" i="3"/>
  <c r="AK79" i="3"/>
  <c r="AK78" i="3"/>
  <c r="AK77" i="3"/>
  <c r="AK76" i="3"/>
  <c r="AK75" i="3"/>
  <c r="AK74" i="3"/>
  <c r="AK73" i="3"/>
  <c r="AK72" i="3"/>
  <c r="AK71" i="3"/>
  <c r="AK70" i="3"/>
  <c r="AK69" i="3"/>
  <c r="AK68" i="3"/>
  <c r="AK67" i="3"/>
  <c r="AK66" i="3"/>
  <c r="AK65" i="3"/>
  <c r="AK64" i="3"/>
  <c r="AK63" i="3"/>
  <c r="AK62" i="3"/>
  <c r="AK61" i="3"/>
  <c r="AK60" i="3"/>
  <c r="AK59" i="3"/>
  <c r="AK58" i="3"/>
  <c r="AK57" i="3"/>
  <c r="AK56" i="3"/>
  <c r="AK55" i="3"/>
  <c r="AK54" i="3"/>
  <c r="AK53" i="3"/>
  <c r="AK52" i="3"/>
  <c r="AK51" i="3"/>
  <c r="AK50" i="3"/>
  <c r="AK49" i="3"/>
  <c r="AK48" i="3"/>
  <c r="AK47" i="3"/>
  <c r="AK46" i="3"/>
  <c r="AK45" i="3"/>
  <c r="AK44" i="3"/>
  <c r="AK43" i="3"/>
  <c r="AK42" i="3"/>
  <c r="AK41" i="3"/>
  <c r="AK40" i="3"/>
  <c r="AK39" i="3"/>
  <c r="AK38" i="3"/>
  <c r="AK37" i="3"/>
  <c r="AK36" i="3"/>
  <c r="AK35" i="3"/>
  <c r="AK34" i="3"/>
  <c r="AK33" i="3"/>
  <c r="AK32" i="3"/>
  <c r="AK31" i="3"/>
  <c r="AK30" i="3"/>
  <c r="AK29" i="3"/>
  <c r="AK28" i="3"/>
  <c r="AK27" i="3"/>
  <c r="AK26" i="3"/>
  <c r="AK25" i="3"/>
  <c r="AK24" i="3"/>
  <c r="AK23" i="3"/>
  <c r="AK21" i="3"/>
  <c r="AK20" i="3"/>
  <c r="AK19" i="3"/>
  <c r="AK18" i="3"/>
  <c r="AK17" i="3"/>
  <c r="AK16" i="3"/>
  <c r="AK15" i="3"/>
  <c r="AK14" i="3"/>
  <c r="AK13" i="3"/>
  <c r="AK12" i="3"/>
  <c r="AM132" i="3"/>
  <c r="AM131" i="3"/>
  <c r="AM130" i="3"/>
  <c r="AM129" i="3"/>
  <c r="AM128" i="3"/>
  <c r="AM127" i="3"/>
  <c r="AM126" i="3"/>
  <c r="AM125" i="3"/>
  <c r="AM124" i="3"/>
  <c r="AM123" i="3"/>
  <c r="AM122" i="3"/>
  <c r="AM121" i="3"/>
  <c r="AM120" i="3"/>
  <c r="AM119" i="3"/>
  <c r="AM118" i="3"/>
  <c r="AM117" i="3"/>
  <c r="AM116" i="3"/>
  <c r="AM115" i="3"/>
  <c r="AM114" i="3"/>
  <c r="AM113" i="3"/>
  <c r="AM112" i="3"/>
  <c r="AM111" i="3"/>
  <c r="AM110" i="3"/>
  <c r="AM109" i="3"/>
  <c r="AM108" i="3"/>
  <c r="AM107" i="3"/>
  <c r="AM106" i="3"/>
  <c r="AM105" i="3"/>
  <c r="AM104" i="3"/>
  <c r="AM103" i="3"/>
  <c r="AM102" i="3"/>
  <c r="AM101" i="3"/>
  <c r="AM100" i="3"/>
  <c r="AM99" i="3"/>
  <c r="AM98" i="3"/>
  <c r="AM97" i="3"/>
  <c r="AM96" i="3"/>
  <c r="AM95" i="3"/>
  <c r="AM94" i="3"/>
  <c r="AM93" i="3"/>
  <c r="AM92" i="3"/>
  <c r="AM91" i="3"/>
  <c r="AM90" i="3"/>
  <c r="AM89" i="3"/>
  <c r="AM88" i="3"/>
  <c r="AM87" i="3"/>
  <c r="AM86" i="3"/>
  <c r="AM85" i="3"/>
  <c r="AM84" i="3"/>
  <c r="AM83" i="3"/>
  <c r="AM82" i="3"/>
  <c r="AM81" i="3"/>
  <c r="AM80" i="3"/>
  <c r="AM79" i="3"/>
  <c r="AM78" i="3"/>
  <c r="AM77" i="3"/>
  <c r="AM76" i="3"/>
  <c r="AM75" i="3"/>
  <c r="AM74" i="3"/>
  <c r="AM73" i="3"/>
  <c r="AM72" i="3"/>
  <c r="AM71" i="3"/>
  <c r="AM70" i="3"/>
  <c r="AM69" i="3"/>
  <c r="AM68" i="3"/>
  <c r="AM67" i="3"/>
  <c r="AM66" i="3"/>
  <c r="AM65" i="3"/>
  <c r="AM64" i="3"/>
  <c r="AM63" i="3"/>
  <c r="AM62" i="3"/>
  <c r="AM61" i="3"/>
  <c r="AM60" i="3"/>
  <c r="AM59" i="3"/>
  <c r="AM58" i="3"/>
  <c r="AM57" i="3"/>
  <c r="AM56" i="3"/>
  <c r="AM55" i="3"/>
  <c r="AM54" i="3"/>
  <c r="AM53" i="3"/>
  <c r="AM52" i="3"/>
  <c r="AM51" i="3"/>
  <c r="AM50" i="3"/>
  <c r="AM49" i="3"/>
  <c r="AM48" i="3"/>
  <c r="AM47" i="3"/>
  <c r="AM46" i="3"/>
  <c r="AM45" i="3"/>
  <c r="AM44" i="3"/>
  <c r="AM43" i="3"/>
  <c r="AM42" i="3"/>
  <c r="AM41" i="3"/>
  <c r="AM40" i="3"/>
  <c r="AM39" i="3"/>
  <c r="AM38" i="3"/>
  <c r="AM37" i="3"/>
  <c r="AM36" i="3"/>
  <c r="AM35" i="3"/>
  <c r="AM34" i="3"/>
  <c r="AM33" i="3"/>
  <c r="AM32" i="3"/>
  <c r="AM31" i="3"/>
  <c r="AM30" i="3"/>
  <c r="AM29" i="3"/>
  <c r="AM28" i="3"/>
  <c r="AM27" i="3"/>
  <c r="AM26" i="3"/>
  <c r="AM25" i="3"/>
  <c r="AM24" i="3"/>
  <c r="AM23" i="3"/>
  <c r="AM22" i="3"/>
  <c r="AM21" i="3"/>
  <c r="AM20" i="3"/>
  <c r="AM19" i="3"/>
  <c r="AM18" i="3"/>
  <c r="AM17" i="3"/>
  <c r="AM16" i="3"/>
  <c r="AM15" i="3"/>
  <c r="AM14" i="3"/>
  <c r="AM13" i="3"/>
  <c r="AM12" i="3"/>
  <c r="W132" i="3" l="1"/>
  <c r="S132" i="3"/>
  <c r="W131" i="3"/>
  <c r="S131" i="3"/>
  <c r="W130" i="3"/>
  <c r="S130" i="3"/>
  <c r="W129" i="3"/>
  <c r="S129" i="3"/>
  <c r="W128" i="3"/>
  <c r="S128" i="3"/>
  <c r="W127" i="3"/>
  <c r="S127" i="3"/>
  <c r="W126" i="3"/>
  <c r="S126" i="3"/>
  <c r="W125" i="3"/>
  <c r="S125" i="3"/>
  <c r="W124" i="3"/>
  <c r="S124" i="3"/>
  <c r="W123" i="3"/>
  <c r="S123" i="3"/>
  <c r="W122" i="3"/>
  <c r="S122" i="3"/>
  <c r="W121" i="3"/>
  <c r="S121" i="3"/>
  <c r="W120" i="3"/>
  <c r="S120" i="3"/>
  <c r="W119" i="3"/>
  <c r="S119" i="3"/>
  <c r="W118" i="3"/>
  <c r="S118" i="3"/>
  <c r="W117" i="3"/>
  <c r="S117" i="3"/>
  <c r="W116" i="3"/>
  <c r="S116" i="3"/>
  <c r="W115" i="3"/>
  <c r="S115" i="3"/>
  <c r="W114" i="3"/>
  <c r="S114" i="3"/>
  <c r="W113" i="3"/>
  <c r="S113" i="3"/>
  <c r="W112" i="3"/>
  <c r="S112" i="3"/>
  <c r="W111" i="3"/>
  <c r="S111" i="3"/>
  <c r="W110" i="3"/>
  <c r="S110" i="3"/>
  <c r="W109" i="3"/>
  <c r="S109" i="3"/>
  <c r="W108" i="3"/>
  <c r="S108" i="3"/>
  <c r="W107" i="3"/>
  <c r="S107" i="3"/>
  <c r="W106" i="3"/>
  <c r="S106" i="3"/>
  <c r="W105" i="3"/>
  <c r="S105" i="3"/>
  <c r="W104" i="3"/>
  <c r="S104" i="3"/>
  <c r="W103" i="3"/>
  <c r="S103" i="3"/>
  <c r="W102" i="3"/>
  <c r="S102" i="3"/>
  <c r="W101" i="3"/>
  <c r="S101" i="3"/>
  <c r="W100" i="3"/>
  <c r="S100" i="3"/>
  <c r="W99" i="3"/>
  <c r="S99" i="3"/>
  <c r="W98" i="3"/>
  <c r="S98" i="3"/>
  <c r="W97" i="3"/>
  <c r="S97" i="3"/>
  <c r="W96" i="3"/>
  <c r="S96" i="3"/>
  <c r="W95" i="3"/>
  <c r="S95" i="3"/>
  <c r="W94" i="3"/>
  <c r="S94" i="3"/>
  <c r="W93" i="3"/>
  <c r="S93" i="3"/>
  <c r="W92" i="3"/>
  <c r="S92" i="3"/>
  <c r="W91" i="3"/>
  <c r="S91" i="3"/>
  <c r="W90" i="3"/>
  <c r="S90" i="3"/>
  <c r="W89" i="3"/>
  <c r="S89" i="3"/>
  <c r="W88" i="3"/>
  <c r="S88" i="3"/>
  <c r="W87" i="3"/>
  <c r="S87" i="3"/>
  <c r="W86" i="3"/>
  <c r="S86" i="3"/>
  <c r="W85" i="3"/>
  <c r="S85" i="3"/>
  <c r="W84" i="3"/>
  <c r="S84" i="3"/>
  <c r="W83" i="3"/>
  <c r="S83" i="3"/>
  <c r="W82" i="3"/>
  <c r="S82" i="3"/>
  <c r="W81" i="3"/>
  <c r="S81" i="3"/>
  <c r="W80" i="3"/>
  <c r="S80" i="3"/>
  <c r="W79" i="3"/>
  <c r="S79" i="3"/>
  <c r="W78" i="3"/>
  <c r="S78" i="3"/>
  <c r="W77" i="3"/>
  <c r="S77" i="3"/>
  <c r="W76" i="3"/>
  <c r="S76" i="3"/>
  <c r="W75" i="3"/>
  <c r="S75" i="3"/>
  <c r="W74" i="3"/>
  <c r="S74" i="3"/>
  <c r="W73" i="3"/>
  <c r="S73" i="3"/>
  <c r="W72" i="3"/>
  <c r="S72" i="3"/>
  <c r="W71" i="3"/>
  <c r="S71" i="3"/>
  <c r="W70" i="3"/>
  <c r="S70" i="3"/>
  <c r="W69" i="3"/>
  <c r="S69" i="3"/>
  <c r="W68" i="3"/>
  <c r="S68" i="3"/>
  <c r="W67" i="3"/>
  <c r="S67" i="3"/>
  <c r="W66" i="3"/>
  <c r="S66" i="3"/>
  <c r="W65" i="3"/>
  <c r="S65" i="3"/>
  <c r="W64" i="3"/>
  <c r="S64" i="3"/>
  <c r="W63" i="3"/>
  <c r="S63" i="3"/>
  <c r="W62" i="3"/>
  <c r="S62" i="3"/>
  <c r="W61" i="3"/>
  <c r="S61" i="3"/>
  <c r="W60" i="3"/>
  <c r="S60" i="3"/>
  <c r="W59" i="3"/>
  <c r="S59" i="3"/>
  <c r="W58" i="3"/>
  <c r="S58" i="3"/>
  <c r="W57" i="3"/>
  <c r="S57" i="3"/>
  <c r="W56" i="3"/>
  <c r="S56" i="3"/>
  <c r="W55" i="3"/>
  <c r="S55" i="3"/>
  <c r="W54" i="3"/>
  <c r="S54" i="3"/>
  <c r="W53" i="3"/>
  <c r="S53" i="3"/>
  <c r="W52" i="3"/>
  <c r="S52" i="3"/>
  <c r="W51" i="3"/>
  <c r="S51" i="3"/>
  <c r="W50" i="3"/>
  <c r="S50" i="3"/>
  <c r="W49" i="3"/>
  <c r="S49" i="3"/>
  <c r="W48" i="3"/>
  <c r="S48" i="3"/>
  <c r="W47" i="3"/>
  <c r="S47" i="3"/>
  <c r="W46" i="3"/>
  <c r="S46" i="3"/>
  <c r="W45" i="3"/>
  <c r="S45" i="3"/>
  <c r="W44" i="3"/>
  <c r="S44" i="3"/>
  <c r="W43" i="3"/>
  <c r="S43" i="3"/>
  <c r="W42" i="3"/>
  <c r="S42" i="3"/>
  <c r="W41" i="3"/>
  <c r="S41" i="3"/>
  <c r="W40" i="3"/>
  <c r="S40" i="3"/>
  <c r="W39" i="3"/>
  <c r="S39" i="3"/>
  <c r="W38" i="3"/>
  <c r="S38" i="3"/>
  <c r="W37" i="3"/>
  <c r="S37" i="3"/>
  <c r="W36" i="3"/>
  <c r="S36" i="3"/>
  <c r="W35" i="3"/>
  <c r="S35" i="3"/>
  <c r="W34" i="3"/>
  <c r="S34" i="3"/>
  <c r="W33" i="3"/>
  <c r="S33" i="3"/>
  <c r="W32" i="3"/>
  <c r="S32" i="3"/>
  <c r="W31" i="3"/>
  <c r="S31" i="3"/>
  <c r="W30" i="3"/>
  <c r="S30" i="3"/>
  <c r="W29" i="3"/>
  <c r="S29" i="3"/>
  <c r="W28" i="3"/>
  <c r="S28" i="3"/>
  <c r="W27" i="3"/>
  <c r="S27" i="3"/>
  <c r="W26" i="3"/>
  <c r="S26" i="3"/>
  <c r="W25" i="3"/>
  <c r="S25" i="3"/>
  <c r="W24" i="3"/>
  <c r="S24" i="3"/>
  <c r="W23" i="3"/>
  <c r="S23" i="3"/>
  <c r="W22" i="3"/>
  <c r="S22" i="3"/>
  <c r="W21" i="3"/>
  <c r="S21" i="3"/>
  <c r="W20" i="3"/>
  <c r="S20" i="3"/>
  <c r="W19" i="3"/>
  <c r="S19" i="3"/>
  <c r="W18" i="3"/>
  <c r="S18" i="3"/>
  <c r="W17" i="3"/>
  <c r="S17" i="3"/>
  <c r="W16" i="3"/>
  <c r="S16" i="3"/>
  <c r="W15" i="3"/>
  <c r="S15" i="3"/>
  <c r="W14" i="3"/>
  <c r="S14" i="3"/>
  <c r="W13" i="3"/>
  <c r="S13" i="3"/>
  <c r="W12" i="3"/>
  <c r="S12" i="3"/>
  <c r="AM136" i="2" l="1"/>
  <c r="AK136" i="2"/>
  <c r="W136" i="2"/>
  <c r="S136" i="2"/>
  <c r="AM135" i="2"/>
  <c r="AK135" i="2"/>
  <c r="AE135" i="2"/>
  <c r="W135" i="2"/>
  <c r="S135" i="2"/>
  <c r="AM134" i="2"/>
  <c r="AK134" i="2"/>
  <c r="AE134" i="2"/>
  <c r="W134" i="2"/>
  <c r="S134" i="2"/>
  <c r="AM133" i="2"/>
  <c r="AK133" i="2"/>
  <c r="AE133" i="2"/>
  <c r="W133" i="2"/>
  <c r="S133" i="2"/>
  <c r="AM132" i="2"/>
  <c r="AE132" i="2"/>
  <c r="W132" i="2"/>
  <c r="S132" i="2"/>
  <c r="AM131" i="2"/>
  <c r="AK131" i="2"/>
  <c r="AE131" i="2"/>
  <c r="W131" i="2"/>
  <c r="S131" i="2"/>
  <c r="AM130" i="2"/>
  <c r="W130" i="2"/>
  <c r="S130" i="2"/>
  <c r="AM129" i="2"/>
  <c r="AK129" i="2"/>
  <c r="AE129" i="2"/>
  <c r="W129" i="2"/>
  <c r="S129" i="2"/>
  <c r="AM128" i="2"/>
  <c r="AK128" i="2"/>
  <c r="AE128" i="2"/>
  <c r="W128" i="2"/>
  <c r="S128" i="2"/>
  <c r="AM127" i="2"/>
  <c r="AK127" i="2"/>
  <c r="W127" i="2"/>
  <c r="S127" i="2"/>
  <c r="AM126" i="2"/>
  <c r="AK126" i="2"/>
  <c r="W126" i="2"/>
  <c r="S126" i="2"/>
  <c r="AM125" i="2"/>
  <c r="AK125" i="2"/>
  <c r="AE125" i="2"/>
  <c r="W125" i="2"/>
  <c r="S125" i="2"/>
  <c r="AM124" i="2"/>
  <c r="AK124" i="2"/>
  <c r="AE124" i="2"/>
  <c r="W124" i="2"/>
  <c r="S124" i="2"/>
  <c r="AM123" i="2"/>
  <c r="AK123" i="2"/>
  <c r="AE123" i="2"/>
  <c r="W123" i="2"/>
  <c r="S123" i="2"/>
  <c r="AM122" i="2"/>
  <c r="AK122" i="2"/>
  <c r="W122" i="2"/>
  <c r="S122" i="2"/>
  <c r="AM121" i="2"/>
  <c r="AK121" i="2"/>
  <c r="W121" i="2"/>
  <c r="S121" i="2"/>
  <c r="AM120" i="2"/>
  <c r="AK120" i="2"/>
  <c r="W120" i="2"/>
  <c r="S120" i="2"/>
  <c r="AM119" i="2"/>
  <c r="AK119" i="2"/>
  <c r="AE119" i="2"/>
  <c r="W119" i="2"/>
  <c r="S119" i="2"/>
  <c r="AM118" i="2"/>
  <c r="AK118" i="2"/>
  <c r="AE118" i="2"/>
  <c r="W118" i="2"/>
  <c r="S118" i="2"/>
  <c r="AM117" i="2"/>
  <c r="AK117" i="2"/>
  <c r="AE117" i="2"/>
  <c r="W117" i="2"/>
  <c r="S117" i="2"/>
  <c r="AM116" i="2"/>
  <c r="AK116" i="2"/>
  <c r="AE116" i="2"/>
  <c r="W116" i="2"/>
  <c r="S116" i="2"/>
  <c r="AM115" i="2"/>
  <c r="AK115" i="2"/>
  <c r="W115" i="2"/>
  <c r="S115" i="2"/>
  <c r="AM114" i="2"/>
  <c r="AK114" i="2"/>
  <c r="W114" i="2"/>
  <c r="S114" i="2"/>
  <c r="AM113" i="2"/>
  <c r="AK113" i="2"/>
  <c r="W113" i="2"/>
  <c r="S113" i="2"/>
  <c r="AM112" i="2"/>
  <c r="W112" i="2"/>
  <c r="S112" i="2"/>
  <c r="AM111" i="2"/>
  <c r="AK111" i="2"/>
  <c r="W111" i="2"/>
  <c r="S111" i="2"/>
  <c r="AM110" i="2"/>
  <c r="AK110" i="2"/>
  <c r="AE110" i="2"/>
  <c r="W110" i="2"/>
  <c r="S110" i="2"/>
  <c r="AM109" i="2"/>
  <c r="AK109" i="2"/>
  <c r="AE109" i="2"/>
  <c r="W109" i="2"/>
  <c r="S109" i="2"/>
  <c r="AM108" i="2"/>
  <c r="W108" i="2"/>
  <c r="S108" i="2"/>
  <c r="AM107" i="2"/>
  <c r="AK107" i="2"/>
  <c r="AE107" i="2"/>
  <c r="W107" i="2"/>
  <c r="S107" i="2"/>
  <c r="AM106" i="2"/>
  <c r="AK106" i="2"/>
  <c r="AE106" i="2"/>
  <c r="W106" i="2"/>
  <c r="S106" i="2"/>
  <c r="AM105" i="2"/>
  <c r="AK105" i="2"/>
  <c r="W105" i="2"/>
  <c r="S105" i="2"/>
  <c r="AM104" i="2"/>
  <c r="AK104" i="2"/>
  <c r="W104" i="2"/>
  <c r="S104" i="2"/>
  <c r="AM103" i="2"/>
  <c r="AK103" i="2"/>
  <c r="W103" i="2"/>
  <c r="S103" i="2"/>
  <c r="AM102" i="2"/>
  <c r="AK102" i="2"/>
  <c r="W102" i="2"/>
  <c r="S102" i="2"/>
  <c r="AM101" i="2"/>
  <c r="AK101" i="2"/>
  <c r="W101" i="2"/>
  <c r="S101" i="2"/>
  <c r="AM100" i="2"/>
  <c r="AK100" i="2"/>
  <c r="W100" i="2"/>
  <c r="S100" i="2"/>
  <c r="AM99" i="2"/>
  <c r="AE99" i="2"/>
  <c r="W99" i="2"/>
  <c r="S99" i="2"/>
  <c r="AM98" i="2"/>
  <c r="AK98" i="2"/>
  <c r="AE98" i="2"/>
  <c r="W98" i="2"/>
  <c r="S98" i="2"/>
  <c r="AM97" i="2"/>
  <c r="AK97" i="2"/>
  <c r="AE97" i="2"/>
  <c r="W97" i="2"/>
  <c r="S97" i="2"/>
  <c r="AM96" i="2"/>
  <c r="W96" i="2"/>
  <c r="S96" i="2"/>
  <c r="AM95" i="2"/>
  <c r="AK95" i="2"/>
  <c r="AE95" i="2"/>
  <c r="W95" i="2"/>
  <c r="S95" i="2"/>
  <c r="AM94" i="2"/>
  <c r="AK94" i="2"/>
  <c r="AE94" i="2"/>
  <c r="W94" i="2"/>
  <c r="S94" i="2"/>
  <c r="AM93" i="2"/>
  <c r="AK93" i="2"/>
  <c r="W93" i="2"/>
  <c r="S93" i="2"/>
  <c r="AM92" i="2"/>
  <c r="AK92" i="2"/>
  <c r="W92" i="2"/>
  <c r="S92" i="2"/>
  <c r="AM91" i="2"/>
  <c r="AK91" i="2"/>
  <c r="AE91" i="2"/>
  <c r="W91" i="2"/>
  <c r="S91" i="2"/>
  <c r="AM90" i="2"/>
  <c r="AK90" i="2"/>
  <c r="AE90" i="2"/>
  <c r="W90" i="2"/>
  <c r="S90" i="2"/>
  <c r="AM89" i="2"/>
  <c r="W89" i="2"/>
  <c r="S89" i="2"/>
  <c r="AM88" i="2"/>
  <c r="AK88" i="2"/>
  <c r="W88" i="2"/>
  <c r="S88" i="2"/>
  <c r="AM87" i="2"/>
  <c r="AK87" i="2"/>
  <c r="AE87" i="2"/>
  <c r="W87" i="2"/>
  <c r="S87" i="2"/>
  <c r="AM86" i="2"/>
  <c r="AK86" i="2"/>
  <c r="AE86" i="2"/>
  <c r="W86" i="2"/>
  <c r="S86" i="2"/>
  <c r="AM85" i="2"/>
  <c r="AK85" i="2"/>
  <c r="W85" i="2"/>
  <c r="S85" i="2"/>
  <c r="AM84" i="2"/>
  <c r="AK84" i="2"/>
  <c r="W84" i="2"/>
  <c r="S84" i="2"/>
  <c r="AM83" i="2"/>
  <c r="AK83" i="2"/>
  <c r="W83" i="2"/>
  <c r="S83" i="2"/>
  <c r="AM82" i="2"/>
  <c r="W82" i="2"/>
  <c r="S82" i="2"/>
  <c r="AM81" i="2"/>
  <c r="AK81" i="2"/>
  <c r="W81" i="2"/>
  <c r="S81" i="2"/>
  <c r="AM80" i="2"/>
  <c r="AK80" i="2"/>
  <c r="W80" i="2"/>
  <c r="S80" i="2"/>
  <c r="AM79" i="2"/>
  <c r="AK79" i="2"/>
  <c r="AE79" i="2"/>
  <c r="W79" i="2"/>
  <c r="S79" i="2"/>
  <c r="AM78" i="2"/>
  <c r="AK78" i="2"/>
  <c r="AE78" i="2"/>
  <c r="W78" i="2"/>
  <c r="S78" i="2"/>
  <c r="AM77" i="2"/>
  <c r="AK77" i="2"/>
  <c r="AE77" i="2"/>
  <c r="W77" i="2"/>
  <c r="S77" i="2"/>
  <c r="AM76" i="2"/>
  <c r="AK76" i="2"/>
  <c r="W76" i="2"/>
  <c r="S76" i="2"/>
  <c r="AM75" i="2"/>
  <c r="AK75" i="2"/>
  <c r="W75" i="2"/>
  <c r="S75" i="2"/>
  <c r="AM74" i="2"/>
  <c r="AK74" i="2"/>
  <c r="W74" i="2"/>
  <c r="S74" i="2"/>
  <c r="AM73" i="2"/>
  <c r="AK73" i="2"/>
  <c r="W73" i="2"/>
  <c r="S73" i="2"/>
  <c r="AM72" i="2"/>
  <c r="AK72" i="2"/>
  <c r="W72" i="2"/>
  <c r="S72" i="2"/>
  <c r="AM71" i="2"/>
  <c r="AK71" i="2"/>
  <c r="AE71" i="2"/>
  <c r="W71" i="2"/>
  <c r="S71" i="2"/>
  <c r="AM70" i="2"/>
  <c r="AK70" i="2"/>
  <c r="W70" i="2"/>
  <c r="S70" i="2"/>
  <c r="AM69" i="2"/>
  <c r="AK69" i="2"/>
  <c r="W69" i="2"/>
  <c r="S69" i="2"/>
  <c r="AM68" i="2"/>
  <c r="AK68" i="2"/>
  <c r="W68" i="2"/>
  <c r="S68" i="2"/>
  <c r="AM67" i="2"/>
  <c r="AK67" i="2"/>
  <c r="W67" i="2"/>
  <c r="S67" i="2"/>
  <c r="AM66" i="2"/>
  <c r="AK66" i="2"/>
  <c r="AE66" i="2"/>
  <c r="W66" i="2"/>
  <c r="S66" i="2"/>
  <c r="AM65" i="2"/>
  <c r="AK65" i="2"/>
  <c r="AE65" i="2"/>
  <c r="W65" i="2"/>
  <c r="S65" i="2"/>
  <c r="AM64" i="2"/>
  <c r="AK64" i="2"/>
  <c r="AE64" i="2"/>
  <c r="W64" i="2"/>
  <c r="S64" i="2"/>
  <c r="AM63" i="2"/>
  <c r="AK63" i="2"/>
  <c r="AE63" i="2"/>
  <c r="W63" i="2"/>
  <c r="S63" i="2"/>
  <c r="AM62" i="2"/>
  <c r="AK62" i="2"/>
  <c r="W62" i="2"/>
  <c r="S62" i="2"/>
  <c r="AM61" i="2"/>
  <c r="AK61" i="2"/>
  <c r="AE61" i="2"/>
  <c r="W61" i="2"/>
  <c r="S61" i="2"/>
  <c r="AM60" i="2"/>
  <c r="AK60" i="2"/>
  <c r="AE60" i="2"/>
  <c r="W60" i="2"/>
  <c r="S60" i="2"/>
  <c r="AM59" i="2"/>
  <c r="AK59" i="2"/>
  <c r="AE59" i="2"/>
  <c r="W59" i="2"/>
  <c r="S59" i="2"/>
  <c r="AM58" i="2"/>
  <c r="AK58" i="2"/>
  <c r="AE58" i="2"/>
  <c r="W58" i="2"/>
  <c r="S58" i="2"/>
  <c r="AM57" i="2"/>
  <c r="AK57" i="2"/>
  <c r="AE57" i="2"/>
  <c r="W57" i="2"/>
  <c r="S57" i="2"/>
  <c r="AM56" i="2"/>
  <c r="AK56" i="2"/>
  <c r="AE56" i="2"/>
  <c r="W56" i="2"/>
  <c r="S56" i="2"/>
  <c r="AM55" i="2"/>
  <c r="AK55" i="2"/>
  <c r="AE55" i="2"/>
  <c r="W55" i="2"/>
  <c r="S55" i="2"/>
  <c r="AM54" i="2"/>
  <c r="AK54" i="2"/>
  <c r="AE54" i="2"/>
  <c r="W54" i="2"/>
  <c r="S54" i="2"/>
  <c r="AM53" i="2"/>
  <c r="AK53" i="2"/>
  <c r="AE53" i="2"/>
  <c r="W53" i="2"/>
  <c r="S53" i="2"/>
  <c r="AM52" i="2"/>
  <c r="AK52" i="2"/>
  <c r="AE52" i="2"/>
  <c r="W52" i="2"/>
  <c r="S52" i="2"/>
  <c r="AM51" i="2"/>
  <c r="AK51" i="2"/>
  <c r="AE51" i="2"/>
  <c r="W51" i="2"/>
  <c r="S51" i="2"/>
  <c r="AM50" i="2"/>
  <c r="AK50" i="2"/>
  <c r="AE50" i="2"/>
  <c r="W50" i="2"/>
  <c r="S50" i="2"/>
  <c r="AM49" i="2"/>
  <c r="AK49" i="2"/>
  <c r="AE49" i="2"/>
  <c r="W49" i="2"/>
  <c r="S49" i="2"/>
  <c r="AM48" i="2"/>
  <c r="AK48" i="2"/>
  <c r="AE48" i="2"/>
  <c r="W48" i="2"/>
  <c r="S48" i="2"/>
  <c r="AM47" i="2"/>
  <c r="AK47" i="2"/>
  <c r="AE47" i="2"/>
  <c r="W47" i="2"/>
  <c r="S47" i="2"/>
  <c r="AM46" i="2"/>
  <c r="AK46" i="2"/>
  <c r="AE46" i="2"/>
  <c r="W46" i="2"/>
  <c r="S46" i="2"/>
  <c r="AM45" i="2"/>
  <c r="AK45" i="2"/>
  <c r="AE45" i="2"/>
  <c r="W45" i="2"/>
  <c r="S45" i="2"/>
  <c r="AM44" i="2"/>
  <c r="AK44" i="2"/>
  <c r="AE44" i="2"/>
  <c r="W44" i="2"/>
  <c r="S44" i="2"/>
  <c r="AM43" i="2"/>
  <c r="AK43" i="2"/>
  <c r="AE43" i="2"/>
  <c r="W43" i="2"/>
  <c r="S43" i="2"/>
  <c r="AM42" i="2"/>
  <c r="AK42" i="2"/>
  <c r="AE42" i="2"/>
  <c r="W42" i="2"/>
  <c r="S42" i="2"/>
  <c r="AM41" i="2"/>
  <c r="AK41" i="2"/>
  <c r="W41" i="2"/>
  <c r="S41" i="2"/>
  <c r="AM40" i="2"/>
  <c r="AK40" i="2"/>
  <c r="W40" i="2"/>
  <c r="S40" i="2"/>
  <c r="AM39" i="2"/>
  <c r="AK39" i="2"/>
  <c r="W39" i="2"/>
  <c r="S39" i="2"/>
  <c r="AM38" i="2"/>
  <c r="AK38" i="2"/>
  <c r="W38" i="2"/>
  <c r="S38" i="2"/>
  <c r="AM37" i="2"/>
  <c r="AK37" i="2"/>
  <c r="W37" i="2"/>
  <c r="S37" i="2"/>
  <c r="AM36" i="2"/>
  <c r="AK36" i="2"/>
  <c r="W36" i="2"/>
  <c r="S36" i="2"/>
  <c r="AM35" i="2"/>
  <c r="AK35" i="2"/>
  <c r="W35" i="2"/>
  <c r="S35" i="2"/>
  <c r="AM34" i="2"/>
  <c r="AK34" i="2"/>
  <c r="W34" i="2"/>
  <c r="S34" i="2"/>
  <c r="AM33" i="2"/>
  <c r="AK33" i="2"/>
  <c r="W33" i="2"/>
  <c r="S33" i="2"/>
  <c r="AM32" i="2"/>
  <c r="AK32" i="2"/>
  <c r="W32" i="2"/>
  <c r="S32" i="2"/>
  <c r="AM31" i="2"/>
  <c r="AK31" i="2"/>
  <c r="W31" i="2"/>
  <c r="S31" i="2"/>
  <c r="AM30" i="2"/>
  <c r="AK30" i="2"/>
  <c r="W30" i="2"/>
  <c r="S30" i="2"/>
  <c r="AM29" i="2"/>
  <c r="W29" i="2"/>
  <c r="S29" i="2"/>
  <c r="AM28" i="2"/>
  <c r="AK28" i="2"/>
  <c r="W28" i="2"/>
  <c r="S28" i="2"/>
  <c r="AM27" i="2"/>
  <c r="AK27" i="2"/>
  <c r="W27" i="2"/>
  <c r="S27" i="2"/>
  <c r="AM26" i="2"/>
  <c r="AK26" i="2"/>
  <c r="W26" i="2"/>
  <c r="S26" i="2"/>
  <c r="AM25" i="2"/>
  <c r="AK25" i="2"/>
  <c r="W25" i="2"/>
  <c r="S25" i="2"/>
  <c r="AM24" i="2"/>
  <c r="AK24" i="2"/>
  <c r="W24" i="2"/>
  <c r="S24" i="2"/>
  <c r="AM23" i="2"/>
  <c r="AK23" i="2"/>
  <c r="W23" i="2"/>
  <c r="S23" i="2"/>
  <c r="AM22" i="2"/>
  <c r="AK22" i="2"/>
  <c r="W22" i="2"/>
  <c r="S22" i="2"/>
  <c r="AM21" i="2"/>
  <c r="W21" i="2"/>
  <c r="S21" i="2"/>
  <c r="AM20" i="2"/>
  <c r="AK20" i="2"/>
  <c r="W20" i="2"/>
  <c r="S20" i="2"/>
  <c r="AM19" i="2"/>
  <c r="AK19" i="2"/>
  <c r="W19" i="2"/>
  <c r="S19" i="2"/>
  <c r="AM18" i="2"/>
  <c r="AK18" i="2"/>
  <c r="W18" i="2"/>
  <c r="S18" i="2"/>
  <c r="AM17" i="2"/>
  <c r="AK17" i="2"/>
  <c r="W17" i="2"/>
  <c r="S17" i="2"/>
  <c r="AM16" i="2"/>
  <c r="AK16" i="2"/>
  <c r="W16" i="2"/>
  <c r="S16" i="2"/>
  <c r="AM15" i="2"/>
  <c r="AK15" i="2"/>
  <c r="W15" i="2"/>
  <c r="S15" i="2"/>
  <c r="AM14" i="2"/>
  <c r="AK14" i="2"/>
  <c r="W14" i="2"/>
  <c r="S14" i="2"/>
  <c r="AM13" i="2"/>
  <c r="AK13" i="2"/>
  <c r="W13" i="2"/>
  <c r="S13" i="2"/>
  <c r="AM12" i="2"/>
  <c r="AK12" i="2"/>
  <c r="W12" i="2"/>
  <c r="S12" i="2"/>
  <c r="AE91" i="1" l="1"/>
  <c r="AE66" i="1"/>
  <c r="AE48" i="1"/>
  <c r="AE64" i="1"/>
  <c r="AE123" i="1"/>
  <c r="AE76" i="1" l="1"/>
  <c r="AE131" i="1" l="1"/>
  <c r="AM29" i="1" l="1"/>
  <c r="AK29" i="1"/>
  <c r="W29" i="1"/>
  <c r="S29" i="1"/>
  <c r="AM96" i="1"/>
  <c r="W96" i="1"/>
  <c r="S96" i="1"/>
  <c r="AM104" i="1"/>
  <c r="W104" i="1"/>
  <c r="S104" i="1"/>
  <c r="AM41" i="1"/>
  <c r="AK41" i="1"/>
  <c r="W41" i="1"/>
  <c r="S41" i="1"/>
  <c r="AM38" i="1"/>
  <c r="AK38" i="1"/>
  <c r="W38" i="1"/>
  <c r="S38" i="1"/>
  <c r="AM13" i="1"/>
  <c r="AK13" i="1"/>
  <c r="W13" i="1"/>
  <c r="S13" i="1"/>
  <c r="AM97" i="1" l="1"/>
  <c r="AK97" i="1"/>
  <c r="W97" i="1"/>
  <c r="S97" i="1"/>
  <c r="AM55" i="1"/>
  <c r="AK55" i="1"/>
  <c r="W55" i="1"/>
  <c r="S55" i="1"/>
  <c r="AK116" i="1" l="1"/>
  <c r="AK109" i="1"/>
  <c r="AK108" i="1"/>
  <c r="AK106" i="1"/>
  <c r="AK86" i="1"/>
  <c r="AK105" i="1"/>
  <c r="AK132" i="1"/>
  <c r="AK131" i="1"/>
  <c r="AK130" i="1"/>
  <c r="AK129" i="1"/>
  <c r="AK128" i="1"/>
  <c r="AK127" i="1"/>
  <c r="AK126" i="1"/>
  <c r="AK125" i="1"/>
  <c r="AK124" i="1"/>
  <c r="AK123" i="1"/>
  <c r="AK122" i="1"/>
  <c r="AK121" i="1"/>
  <c r="AK120" i="1"/>
  <c r="AK119" i="1"/>
  <c r="AK118" i="1"/>
  <c r="AK113" i="1"/>
  <c r="AK112" i="1"/>
  <c r="AK111" i="1"/>
  <c r="AK110" i="1"/>
  <c r="AK114" i="1"/>
  <c r="AK103" i="1"/>
  <c r="AK101" i="1"/>
  <c r="AK99" i="1"/>
  <c r="AK102" i="1"/>
  <c r="AK100" i="1"/>
  <c r="AK98" i="1"/>
  <c r="AK85" i="1"/>
  <c r="AK91" i="1"/>
  <c r="AK95" i="1"/>
  <c r="AK94" i="1"/>
  <c r="AK87" i="1"/>
  <c r="AK84" i="1"/>
  <c r="AK62" i="1"/>
  <c r="AK83" i="1"/>
  <c r="AK82" i="1"/>
  <c r="AK61" i="1"/>
  <c r="AK60" i="1"/>
  <c r="AK80" i="1"/>
  <c r="AK89" i="1"/>
  <c r="AK88" i="1"/>
  <c r="AK79" i="1"/>
  <c r="AK59" i="1"/>
  <c r="AK58" i="1"/>
  <c r="AK77" i="1"/>
  <c r="AK57" i="1"/>
  <c r="AK56" i="1"/>
  <c r="AK54" i="1"/>
  <c r="AK53" i="1"/>
  <c r="AK76" i="1"/>
  <c r="AK75" i="1"/>
  <c r="AK52" i="1"/>
  <c r="AK74" i="1"/>
  <c r="AK51" i="1"/>
  <c r="AK73" i="1"/>
  <c r="AK72" i="1"/>
  <c r="AK71" i="1"/>
  <c r="AK70" i="1"/>
  <c r="AK50" i="1"/>
  <c r="AK69" i="1"/>
  <c r="AK78" i="1"/>
  <c r="AK68" i="1"/>
  <c r="AK67" i="1"/>
  <c r="AK49" i="1"/>
  <c r="AK66" i="1"/>
  <c r="AK65" i="1"/>
  <c r="AK48" i="1"/>
  <c r="AK47" i="1"/>
  <c r="AK64" i="1"/>
  <c r="AK46" i="1"/>
  <c r="AK45" i="1"/>
  <c r="AK44" i="1"/>
  <c r="AK43" i="1"/>
  <c r="AK63" i="1"/>
  <c r="AK42" i="1"/>
  <c r="AK40" i="1"/>
  <c r="AK27" i="1"/>
  <c r="AK39" i="1"/>
  <c r="AK31" i="1"/>
  <c r="AK30" i="1"/>
  <c r="AK28" i="1"/>
  <c r="AK37" i="1"/>
  <c r="AK26" i="1"/>
  <c r="AK36" i="1"/>
  <c r="AK35" i="1"/>
  <c r="AK24" i="1"/>
  <c r="AK34" i="1"/>
  <c r="AK33" i="1"/>
  <c r="AK32" i="1"/>
  <c r="AK23" i="1"/>
  <c r="AK22" i="1"/>
  <c r="AK21" i="1"/>
  <c r="AK19" i="1"/>
  <c r="AK20" i="1"/>
  <c r="AK18" i="1"/>
  <c r="AK15" i="1"/>
  <c r="AK17" i="1"/>
  <c r="AK16" i="1"/>
  <c r="AK14" i="1"/>
  <c r="AK12" i="1"/>
  <c r="AE75" i="1"/>
  <c r="AE52" i="1"/>
  <c r="AE116" i="1"/>
  <c r="AE109" i="1"/>
  <c r="AE107" i="1"/>
  <c r="AE106" i="1"/>
  <c r="AE105" i="1"/>
  <c r="AE108" i="1"/>
  <c r="AE86" i="1"/>
  <c r="AE128" i="1"/>
  <c r="AE130" i="1"/>
  <c r="AE129" i="1"/>
  <c r="AE124" i="1"/>
  <c r="AE122" i="1"/>
  <c r="AE121" i="1"/>
  <c r="AE112" i="1"/>
  <c r="AE111" i="1"/>
  <c r="AE110" i="1"/>
  <c r="AE114" i="1"/>
  <c r="AE98" i="1"/>
  <c r="AE94" i="1"/>
  <c r="AE87" i="1"/>
  <c r="AE92" i="1"/>
  <c r="AE85" i="1"/>
  <c r="AE62" i="1"/>
  <c r="AE80" i="1"/>
  <c r="AE89" i="1"/>
  <c r="AE88" i="1"/>
  <c r="AE56" i="1"/>
  <c r="AE74" i="1"/>
  <c r="AE51" i="1"/>
  <c r="AE71" i="1"/>
  <c r="AE70" i="1"/>
  <c r="AE50" i="1"/>
  <c r="AE69" i="1"/>
  <c r="AE78" i="1"/>
  <c r="AE68" i="1"/>
  <c r="AE67" i="1"/>
  <c r="AE49" i="1"/>
  <c r="AE65" i="1"/>
  <c r="AE47" i="1"/>
  <c r="AE72" i="1"/>
  <c r="AE46" i="1"/>
  <c r="AE45" i="1"/>
  <c r="AE44" i="1"/>
  <c r="AE43" i="1"/>
  <c r="AE63" i="1"/>
  <c r="AM116" i="1"/>
  <c r="AM109" i="1"/>
  <c r="AM108" i="1"/>
  <c r="AM107" i="1"/>
  <c r="AM106" i="1"/>
  <c r="AM90" i="1"/>
  <c r="AM86" i="1"/>
  <c r="AM105" i="1"/>
  <c r="AM132" i="1"/>
  <c r="AM131" i="1"/>
  <c r="AM130" i="1"/>
  <c r="AM129" i="1"/>
  <c r="AM128" i="1"/>
  <c r="AM127" i="1"/>
  <c r="AM126" i="1"/>
  <c r="AM125" i="1"/>
  <c r="AM124" i="1"/>
  <c r="AM123" i="1"/>
  <c r="AM122" i="1"/>
  <c r="AM121" i="1"/>
  <c r="AM120" i="1"/>
  <c r="AM119" i="1"/>
  <c r="AM118" i="1"/>
  <c r="AM117" i="1"/>
  <c r="AM113" i="1"/>
  <c r="AM112" i="1"/>
  <c r="AM111" i="1"/>
  <c r="AM115" i="1"/>
  <c r="AM110" i="1"/>
  <c r="AM114" i="1"/>
  <c r="AM103" i="1"/>
  <c r="AM101" i="1"/>
  <c r="AM99" i="1"/>
  <c r="AM102" i="1"/>
  <c r="AM100" i="1"/>
  <c r="AM92" i="1"/>
  <c r="AM98" i="1"/>
  <c r="AM85" i="1"/>
  <c r="AM91" i="1"/>
  <c r="AM95" i="1"/>
  <c r="AM94" i="1"/>
  <c r="AM87" i="1"/>
  <c r="AM93" i="1"/>
  <c r="AM84" i="1"/>
  <c r="AM62" i="1"/>
  <c r="AM83" i="1"/>
  <c r="AM82" i="1"/>
  <c r="AM61" i="1"/>
  <c r="AM81" i="1"/>
  <c r="AM60" i="1"/>
  <c r="AM80" i="1"/>
  <c r="AM89" i="1"/>
  <c r="AM88" i="1"/>
  <c r="AM79" i="1"/>
  <c r="AM59" i="1"/>
  <c r="AM58" i="1"/>
  <c r="AM77" i="1"/>
  <c r="AM57" i="1"/>
  <c r="AM56" i="1"/>
  <c r="AM54" i="1"/>
  <c r="AM53" i="1"/>
  <c r="AM76" i="1"/>
  <c r="AM75" i="1"/>
  <c r="AM52" i="1"/>
  <c r="AM74" i="1"/>
  <c r="AM51" i="1"/>
  <c r="AM73" i="1"/>
  <c r="AM72" i="1"/>
  <c r="AM71" i="1"/>
  <c r="AM70" i="1"/>
  <c r="AM50" i="1"/>
  <c r="AM69" i="1"/>
  <c r="AM78" i="1"/>
  <c r="AM68" i="1"/>
  <c r="AM67" i="1"/>
  <c r="AM49" i="1"/>
  <c r="AM66" i="1"/>
  <c r="AM65" i="1"/>
  <c r="AM48" i="1"/>
  <c r="AM47" i="1"/>
  <c r="AM64" i="1"/>
  <c r="AM46" i="1"/>
  <c r="AM45" i="1"/>
  <c r="AM44" i="1"/>
  <c r="AM43" i="1"/>
  <c r="AM63" i="1"/>
  <c r="AM42" i="1"/>
  <c r="AM40" i="1"/>
  <c r="AM27" i="1"/>
  <c r="AM39" i="1"/>
  <c r="AM31" i="1"/>
  <c r="AM30" i="1"/>
  <c r="AM28" i="1"/>
  <c r="AM37" i="1"/>
  <c r="AM26" i="1"/>
  <c r="AM36" i="1"/>
  <c r="AM35" i="1"/>
  <c r="AM25" i="1"/>
  <c r="AM24" i="1"/>
  <c r="AM34" i="1"/>
  <c r="AM33" i="1"/>
  <c r="AM32" i="1"/>
  <c r="AM23" i="1"/>
  <c r="AM22" i="1"/>
  <c r="AM21" i="1"/>
  <c r="AM19" i="1"/>
  <c r="AM20" i="1"/>
  <c r="AM18" i="1"/>
  <c r="AM15" i="1"/>
  <c r="AM17" i="1"/>
  <c r="AM16" i="1"/>
  <c r="AM14" i="1"/>
  <c r="AM12" i="1"/>
  <c r="W116" i="1"/>
  <c r="W109" i="1"/>
  <c r="W108" i="1"/>
  <c r="W107" i="1"/>
  <c r="W106" i="1"/>
  <c r="W90" i="1"/>
  <c r="W86" i="1"/>
  <c r="W105" i="1"/>
  <c r="W132" i="1"/>
  <c r="W131" i="1"/>
  <c r="W130" i="1"/>
  <c r="W129" i="1"/>
  <c r="W128" i="1"/>
  <c r="W127" i="1"/>
  <c r="W126" i="1"/>
  <c r="W125" i="1"/>
  <c r="W124" i="1"/>
  <c r="W123" i="1"/>
  <c r="W122" i="1"/>
  <c r="W121" i="1"/>
  <c r="W120" i="1"/>
  <c r="W119" i="1"/>
  <c r="W118" i="1"/>
  <c r="W117" i="1"/>
  <c r="W113" i="1"/>
  <c r="W112" i="1"/>
  <c r="W111" i="1"/>
  <c r="W115" i="1"/>
  <c r="W110" i="1"/>
  <c r="W114" i="1"/>
  <c r="W103" i="1"/>
  <c r="W101" i="1"/>
  <c r="W99" i="1"/>
  <c r="W102" i="1"/>
  <c r="W100" i="1"/>
  <c r="W92" i="1"/>
  <c r="W98" i="1"/>
  <c r="W85" i="1"/>
  <c r="W91" i="1"/>
  <c r="W95" i="1"/>
  <c r="W94" i="1"/>
  <c r="W87" i="1"/>
  <c r="W93" i="1"/>
  <c r="W84" i="1"/>
  <c r="W62" i="1"/>
  <c r="W83" i="1"/>
  <c r="W82" i="1"/>
  <c r="W61" i="1"/>
  <c r="W81" i="1"/>
  <c r="W60" i="1"/>
  <c r="W80" i="1"/>
  <c r="W89" i="1"/>
  <c r="W88" i="1"/>
  <c r="W79" i="1"/>
  <c r="W59" i="1"/>
  <c r="W58" i="1"/>
  <c r="W77" i="1"/>
  <c r="W57" i="1"/>
  <c r="W56" i="1"/>
  <c r="W54" i="1"/>
  <c r="W53" i="1"/>
  <c r="W76" i="1"/>
  <c r="W75" i="1"/>
  <c r="W52" i="1"/>
  <c r="W74" i="1"/>
  <c r="W51" i="1"/>
  <c r="W73" i="1"/>
  <c r="W72" i="1"/>
  <c r="W71" i="1"/>
  <c r="W70" i="1"/>
  <c r="W50" i="1"/>
  <c r="W69" i="1"/>
  <c r="W78" i="1"/>
  <c r="W68" i="1"/>
  <c r="W67" i="1"/>
  <c r="W49" i="1"/>
  <c r="W66" i="1"/>
  <c r="W65" i="1"/>
  <c r="W48" i="1"/>
  <c r="W47" i="1"/>
  <c r="W64" i="1"/>
  <c r="W46" i="1"/>
  <c r="W45" i="1"/>
  <c r="W44" i="1"/>
  <c r="W43" i="1"/>
  <c r="W63" i="1"/>
  <c r="W42" i="1"/>
  <c r="W40" i="1"/>
  <c r="W27" i="1"/>
  <c r="W39" i="1"/>
  <c r="W31" i="1"/>
  <c r="W30" i="1"/>
  <c r="W28" i="1"/>
  <c r="W37" i="1"/>
  <c r="W26" i="1"/>
  <c r="W36" i="1"/>
  <c r="W35" i="1"/>
  <c r="W25" i="1"/>
  <c r="W24" i="1"/>
  <c r="W34" i="1"/>
  <c r="W33" i="1"/>
  <c r="W32" i="1"/>
  <c r="W23" i="1"/>
  <c r="W22" i="1"/>
  <c r="W21" i="1"/>
  <c r="W19" i="1"/>
  <c r="W20" i="1"/>
  <c r="W18" i="1"/>
  <c r="W15" i="1"/>
  <c r="W17" i="1"/>
  <c r="W16" i="1"/>
  <c r="W14" i="1"/>
  <c r="W12" i="1"/>
  <c r="S116" i="1"/>
  <c r="S109" i="1"/>
  <c r="S108" i="1"/>
  <c r="S107" i="1"/>
  <c r="S106" i="1"/>
  <c r="S90" i="1"/>
  <c r="S86" i="1"/>
  <c r="S105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3" i="1"/>
  <c r="S112" i="1"/>
  <c r="S111" i="1"/>
  <c r="S115" i="1"/>
  <c r="S110" i="1"/>
  <c r="S114" i="1"/>
  <c r="S103" i="1"/>
  <c r="S101" i="1"/>
  <c r="S99" i="1"/>
  <c r="S102" i="1"/>
  <c r="S100" i="1"/>
  <c r="S92" i="1"/>
  <c r="S98" i="1"/>
  <c r="S85" i="1"/>
  <c r="S91" i="1"/>
  <c r="S95" i="1"/>
  <c r="S94" i="1"/>
  <c r="S87" i="1"/>
  <c r="S93" i="1"/>
  <c r="S84" i="1"/>
  <c r="S62" i="1"/>
  <c r="S83" i="1"/>
  <c r="S82" i="1"/>
  <c r="S61" i="1"/>
  <c r="S81" i="1"/>
  <c r="S60" i="1"/>
  <c r="S80" i="1"/>
  <c r="S89" i="1"/>
  <c r="S88" i="1"/>
  <c r="S79" i="1"/>
  <c r="S59" i="1"/>
  <c r="S58" i="1"/>
  <c r="S77" i="1"/>
  <c r="S57" i="1"/>
  <c r="S56" i="1"/>
  <c r="S54" i="1"/>
  <c r="S53" i="1"/>
  <c r="S76" i="1"/>
  <c r="S75" i="1"/>
  <c r="S52" i="1"/>
  <c r="S74" i="1"/>
  <c r="S51" i="1"/>
  <c r="S73" i="1"/>
  <c r="S72" i="1"/>
  <c r="S71" i="1"/>
  <c r="S70" i="1"/>
  <c r="S50" i="1"/>
  <c r="S69" i="1"/>
  <c r="S78" i="1"/>
  <c r="S68" i="1"/>
  <c r="S67" i="1"/>
  <c r="S49" i="1"/>
  <c r="S66" i="1"/>
  <c r="S65" i="1"/>
  <c r="S48" i="1"/>
  <c r="S47" i="1"/>
  <c r="S64" i="1"/>
  <c r="S46" i="1"/>
  <c r="S45" i="1"/>
  <c r="S44" i="1"/>
  <c r="S43" i="1"/>
  <c r="S63" i="1"/>
  <c r="S42" i="1"/>
  <c r="S40" i="1"/>
  <c r="S27" i="1"/>
  <c r="S39" i="1"/>
  <c r="S31" i="1"/>
  <c r="S30" i="1"/>
  <c r="S28" i="1"/>
  <c r="S37" i="1"/>
  <c r="S26" i="1"/>
  <c r="S36" i="1"/>
  <c r="S35" i="1"/>
  <c r="S25" i="1"/>
  <c r="S24" i="1"/>
  <c r="S34" i="1"/>
  <c r="S33" i="1"/>
  <c r="S32" i="1"/>
  <c r="S23" i="1"/>
  <c r="S22" i="1"/>
  <c r="S21" i="1"/>
  <c r="S19" i="1"/>
  <c r="S20" i="1"/>
  <c r="S18" i="1"/>
  <c r="S15" i="1"/>
  <c r="S17" i="1"/>
  <c r="S16" i="1"/>
  <c r="S14" i="1"/>
  <c r="S12" i="1"/>
</calcChain>
</file>

<file path=xl/sharedStrings.xml><?xml version="1.0" encoding="utf-8"?>
<sst xmlns="http://schemas.openxmlformats.org/spreadsheetml/2006/main" count="20484" uniqueCount="498">
  <si>
    <t>Clave o nivel del puesto</t>
  </si>
  <si>
    <t>Denominación del puesto</t>
  </si>
  <si>
    <t>Aguinaldo</t>
  </si>
  <si>
    <t>Anual</t>
  </si>
  <si>
    <t>Mensual</t>
  </si>
  <si>
    <t>Confianza</t>
  </si>
  <si>
    <t>Presidente</t>
  </si>
  <si>
    <t>Carlos Leonardo</t>
  </si>
  <si>
    <t>Madrid</t>
  </si>
  <si>
    <t>Varela</t>
  </si>
  <si>
    <t>No se otorgan</t>
  </si>
  <si>
    <t>Director</t>
  </si>
  <si>
    <t>Director de Análisis y Supervisión</t>
  </si>
  <si>
    <t>Rómulo Andrés</t>
  </si>
  <si>
    <t>Figueroa</t>
  </si>
  <si>
    <t>Cobián</t>
  </si>
  <si>
    <t>Directora de Programas Asistenciales</t>
  </si>
  <si>
    <t>María Isabel</t>
  </si>
  <si>
    <t>Hinojosa</t>
  </si>
  <si>
    <t>Muñoz de Cote</t>
  </si>
  <si>
    <t>Director Administrativo</t>
  </si>
  <si>
    <t>José Antonio</t>
  </si>
  <si>
    <t>Magdaleno</t>
  </si>
  <si>
    <t>Velasco</t>
  </si>
  <si>
    <t>Directora Jurídica</t>
  </si>
  <si>
    <t>Elvia</t>
  </si>
  <si>
    <t>Salas</t>
  </si>
  <si>
    <t>Guerrero</t>
  </si>
  <si>
    <t>Coordinador</t>
  </si>
  <si>
    <t>Coordinador Jurídico</t>
  </si>
  <si>
    <t>Héctor</t>
  </si>
  <si>
    <t>Vázquez</t>
  </si>
  <si>
    <t>Arana</t>
  </si>
  <si>
    <t>Coordinador de Tecnología de Información y Comunicación</t>
  </si>
  <si>
    <t>Arturo</t>
  </si>
  <si>
    <t>Valdes</t>
  </si>
  <si>
    <t>Mendoza</t>
  </si>
  <si>
    <t>Coordinador de Análisis y Supervisión</t>
  </si>
  <si>
    <t>Christian Francisco</t>
  </si>
  <si>
    <t>Jiménez</t>
  </si>
  <si>
    <t>Rivera</t>
  </si>
  <si>
    <t>Asistente de la Presidencia</t>
  </si>
  <si>
    <t>Bertha María</t>
  </si>
  <si>
    <t>Martínez</t>
  </si>
  <si>
    <t>Macías</t>
  </si>
  <si>
    <t>Jefe de Departamento</t>
  </si>
  <si>
    <t>Jefa del Departamento de Tesorería e Inversiones</t>
  </si>
  <si>
    <t>Verónica</t>
  </si>
  <si>
    <t>Balbuena</t>
  </si>
  <si>
    <t>Bravo</t>
  </si>
  <si>
    <t>Jefa del Departamento de Recursos Humanos</t>
  </si>
  <si>
    <t>Ana Maria Esperanza</t>
  </si>
  <si>
    <t>Reynal</t>
  </si>
  <si>
    <t>Saavedra</t>
  </si>
  <si>
    <t>Hernández</t>
  </si>
  <si>
    <t>Gomez</t>
  </si>
  <si>
    <t>Jefa del Departamento de Asesoría Asistencial</t>
  </si>
  <si>
    <t>Emeteria Nora</t>
  </si>
  <si>
    <t>Enzastiga</t>
  </si>
  <si>
    <t xml:space="preserve">Acosta </t>
  </si>
  <si>
    <t>Jefe del Departamento de Control de Gestión Estratégica</t>
  </si>
  <si>
    <t>César</t>
  </si>
  <si>
    <t>Zayas</t>
  </si>
  <si>
    <t xml:space="preserve">Gutiérrez </t>
  </si>
  <si>
    <t>Jefe del Departamento de Desarrollo y Administración de Sistemas</t>
  </si>
  <si>
    <t>Leonel</t>
  </si>
  <si>
    <t>Nuñez</t>
  </si>
  <si>
    <t>Aguilar</t>
  </si>
  <si>
    <t>Jefe del Departamento de Asuntos Legales Corporativos</t>
  </si>
  <si>
    <t>Sergio Daniel</t>
  </si>
  <si>
    <t>Palma</t>
  </si>
  <si>
    <t>Solchaga</t>
  </si>
  <si>
    <t>Jefe del Departamento de Procedimientos de Extinción</t>
  </si>
  <si>
    <t>Francisco Javier</t>
  </si>
  <si>
    <t>Navarrete</t>
  </si>
  <si>
    <t xml:space="preserve">Bengoa </t>
  </si>
  <si>
    <t>Jefa del Departamento de Atención a Rubros</t>
  </si>
  <si>
    <t>Maria Magbel</t>
  </si>
  <si>
    <t>Ruiz</t>
  </si>
  <si>
    <t>Benitez</t>
  </si>
  <si>
    <t>Jefa del Departamento de Evaluación y Documentación</t>
  </si>
  <si>
    <t>Katya de Lourdes</t>
  </si>
  <si>
    <t>Butrón</t>
  </si>
  <si>
    <t>Yañez</t>
  </si>
  <si>
    <t>Jefa del Departamento de Recursos Materiales y Servicios Generales</t>
  </si>
  <si>
    <t>Susana</t>
  </si>
  <si>
    <t>Navarro</t>
  </si>
  <si>
    <t>Jefe del Departamento de Beneficios Fiscales y Control</t>
  </si>
  <si>
    <t>Raúl</t>
  </si>
  <si>
    <t>Zurita</t>
  </si>
  <si>
    <t>Jefa del Departamento de Análisis y Supervisión</t>
  </si>
  <si>
    <t>Olivia Adriana</t>
  </si>
  <si>
    <t>Jardón</t>
  </si>
  <si>
    <t>Jefa del Departamento de Análisis Financiero</t>
  </si>
  <si>
    <t>María de los Ángeles</t>
  </si>
  <si>
    <t>Salinas</t>
  </si>
  <si>
    <t>Cárdenas</t>
  </si>
  <si>
    <t>Jefe del Departamento de Análisis y Supervisión</t>
  </si>
  <si>
    <t>Luis Emerson</t>
  </si>
  <si>
    <t>Soto</t>
  </si>
  <si>
    <t>Pérez</t>
  </si>
  <si>
    <t>Ximena</t>
  </si>
  <si>
    <t>García</t>
  </si>
  <si>
    <t>Jefa del Departamento Contencioso y de Servicios Legales</t>
  </si>
  <si>
    <t>Lisset Michelle</t>
  </si>
  <si>
    <t>Flores</t>
  </si>
  <si>
    <t>Garcés</t>
  </si>
  <si>
    <t>Responsable de la Unidad de Transparencia</t>
  </si>
  <si>
    <t>Jaime</t>
  </si>
  <si>
    <t>López</t>
  </si>
  <si>
    <t>Responsable de Voluntariado y Servicio Social</t>
  </si>
  <si>
    <t>Jorge Alberto</t>
  </si>
  <si>
    <t>Neri</t>
  </si>
  <si>
    <t>Lugo</t>
  </si>
  <si>
    <t xml:space="preserve">Asesor  </t>
  </si>
  <si>
    <t>Asesora</t>
  </si>
  <si>
    <t>Martha</t>
  </si>
  <si>
    <t>Verver y Vargas</t>
  </si>
  <si>
    <t>Ramirez</t>
  </si>
  <si>
    <t>María Cristina</t>
  </si>
  <si>
    <t>Rociles</t>
  </si>
  <si>
    <t xml:space="preserve">Claudia </t>
  </si>
  <si>
    <t xml:space="preserve">Leyva </t>
  </si>
  <si>
    <t xml:space="preserve">Sanchez </t>
  </si>
  <si>
    <t>Martha Patricia</t>
  </si>
  <si>
    <t>Belem</t>
  </si>
  <si>
    <t>Torres</t>
  </si>
  <si>
    <t>Cruz</t>
  </si>
  <si>
    <t>Gloria</t>
  </si>
  <si>
    <t>Perez</t>
  </si>
  <si>
    <t xml:space="preserve">Olivarez </t>
  </si>
  <si>
    <t>Asesor</t>
  </si>
  <si>
    <t>Gil</t>
  </si>
  <si>
    <t>Gonzalez</t>
  </si>
  <si>
    <t>Reyes</t>
  </si>
  <si>
    <t>Virginia</t>
  </si>
  <si>
    <t>Lezama</t>
  </si>
  <si>
    <t>Becerril</t>
  </si>
  <si>
    <t>Asesor en Redes</t>
  </si>
  <si>
    <t>Hugo Daniel</t>
  </si>
  <si>
    <t>Rosas</t>
  </si>
  <si>
    <t>Ramos</t>
  </si>
  <si>
    <t>Diana</t>
  </si>
  <si>
    <t>Montes de Oca</t>
  </si>
  <si>
    <t>Humberto</t>
  </si>
  <si>
    <t>Robles</t>
  </si>
  <si>
    <t>Angélica Cynthia</t>
  </si>
  <si>
    <t>Casas</t>
  </si>
  <si>
    <t>Ricardo Enrique</t>
  </si>
  <si>
    <t>Gallardo</t>
  </si>
  <si>
    <t xml:space="preserve">Vázquez </t>
  </si>
  <si>
    <t>Asistente de Contabilidad y Presupuesto</t>
  </si>
  <si>
    <t>Diana Ivonne</t>
  </si>
  <si>
    <t>Acosta</t>
  </si>
  <si>
    <t xml:space="preserve">Jordán </t>
  </si>
  <si>
    <t>Nadya</t>
  </si>
  <si>
    <t>Casasola</t>
  </si>
  <si>
    <t>Agraz</t>
  </si>
  <si>
    <t>Rosa María</t>
  </si>
  <si>
    <t>Téllez</t>
  </si>
  <si>
    <t>Juárez</t>
  </si>
  <si>
    <t>Yazmín</t>
  </si>
  <si>
    <t>Vara</t>
  </si>
  <si>
    <t>Meza</t>
  </si>
  <si>
    <t xml:space="preserve">Asesor </t>
  </si>
  <si>
    <t>Asesor Administrador de Base de Datos</t>
  </si>
  <si>
    <t>Elías</t>
  </si>
  <si>
    <t>Saldaña</t>
  </si>
  <si>
    <t>Asesora de Transparencia y Datos Personales</t>
  </si>
  <si>
    <t>María Montserrat</t>
  </si>
  <si>
    <t>Galí</t>
  </si>
  <si>
    <t>Cristobal</t>
  </si>
  <si>
    <t>Mendieta</t>
  </si>
  <si>
    <t>Brito</t>
  </si>
  <si>
    <t>Margarita Krystal</t>
  </si>
  <si>
    <t>Yadira Reyna</t>
  </si>
  <si>
    <t>Villanueva</t>
  </si>
  <si>
    <t>Oliva</t>
  </si>
  <si>
    <t>Sandra Nallely</t>
  </si>
  <si>
    <t>Villalón</t>
  </si>
  <si>
    <t>Reyna</t>
  </si>
  <si>
    <t>Juan Francisco</t>
  </si>
  <si>
    <t xml:space="preserve">Alonso </t>
  </si>
  <si>
    <t>Campos</t>
  </si>
  <si>
    <t>Diana Dayanira</t>
  </si>
  <si>
    <t>Carrillo</t>
  </si>
  <si>
    <t>Celaya</t>
  </si>
  <si>
    <t>José Pablo</t>
  </si>
  <si>
    <t>Munguía</t>
  </si>
  <si>
    <t>Barbara</t>
  </si>
  <si>
    <t>Romero</t>
  </si>
  <si>
    <t>Norma</t>
  </si>
  <si>
    <t>Cesar Francisco</t>
  </si>
  <si>
    <t>Molina</t>
  </si>
  <si>
    <t>Becerra</t>
  </si>
  <si>
    <t xml:space="preserve">Reviee Dayana </t>
  </si>
  <si>
    <t>Animas</t>
  </si>
  <si>
    <t>Santizo</t>
  </si>
  <si>
    <t>Thelma Edith</t>
  </si>
  <si>
    <t>Cerezo</t>
  </si>
  <si>
    <t>Eduardo Alejandro</t>
  </si>
  <si>
    <t>Cardona</t>
  </si>
  <si>
    <t>Erick Christopher</t>
  </si>
  <si>
    <t>Diseñador Gráfico</t>
  </si>
  <si>
    <t>Diseñadora Gráfica</t>
  </si>
  <si>
    <t>Alejandra</t>
  </si>
  <si>
    <t>Gutiérrez</t>
  </si>
  <si>
    <t>Zapata</t>
  </si>
  <si>
    <t>Elizabeth</t>
  </si>
  <si>
    <t>Ochoa</t>
  </si>
  <si>
    <t>Mónica María</t>
  </si>
  <si>
    <t>Ramírez</t>
  </si>
  <si>
    <t>Patricia</t>
  </si>
  <si>
    <t>Petronilo</t>
  </si>
  <si>
    <t xml:space="preserve">Aguilar </t>
  </si>
  <si>
    <t>Alma Rosa</t>
  </si>
  <si>
    <t xml:space="preserve">Ángel </t>
  </si>
  <si>
    <t>Peña</t>
  </si>
  <si>
    <t>Alvarez</t>
  </si>
  <si>
    <t>Erasmo</t>
  </si>
  <si>
    <t>Nogueira</t>
  </si>
  <si>
    <t>De la Torre</t>
  </si>
  <si>
    <t>Judith</t>
  </si>
  <si>
    <t>Asesor Programador</t>
  </si>
  <si>
    <t>Mayra Fátima</t>
  </si>
  <si>
    <t>Rodríguez</t>
  </si>
  <si>
    <t>Cristopher</t>
  </si>
  <si>
    <t>Villaseñor</t>
  </si>
  <si>
    <t>Silvestre Aramis</t>
  </si>
  <si>
    <t>Aparicio</t>
  </si>
  <si>
    <t xml:space="preserve">Pintle </t>
  </si>
  <si>
    <t>Karina</t>
  </si>
  <si>
    <t>Rocío Guadalupe</t>
  </si>
  <si>
    <t>González</t>
  </si>
  <si>
    <t>Jefe de Área</t>
  </si>
  <si>
    <t>Jefe de Área de Oficialía de Partes, Archivo y Correspondencia</t>
  </si>
  <si>
    <t>Mercedes</t>
  </si>
  <si>
    <t>Coria</t>
  </si>
  <si>
    <t>Patiño</t>
  </si>
  <si>
    <t>Asistente</t>
  </si>
  <si>
    <t>Araceli</t>
  </si>
  <si>
    <t>Zamudio</t>
  </si>
  <si>
    <t>Quezada</t>
  </si>
  <si>
    <t>Analista</t>
  </si>
  <si>
    <t>Analista de Reclutamiento, Selección y Capacitación</t>
  </si>
  <si>
    <t>Diana Angelica</t>
  </si>
  <si>
    <t>Ceron</t>
  </si>
  <si>
    <t>Gabriela</t>
  </si>
  <si>
    <t>Elvira</t>
  </si>
  <si>
    <t>Abigail Susuett</t>
  </si>
  <si>
    <t>Castillo</t>
  </si>
  <si>
    <t>Asistente Técnico</t>
  </si>
  <si>
    <t>David</t>
  </si>
  <si>
    <t>Marín</t>
  </si>
  <si>
    <t>Lora</t>
  </si>
  <si>
    <t>Analista de Personal, Sueldos y Prestaciones</t>
  </si>
  <si>
    <t>Rodolfo</t>
  </si>
  <si>
    <t>Arroyo</t>
  </si>
  <si>
    <t>Miguel Angel</t>
  </si>
  <si>
    <t>Juarez</t>
  </si>
  <si>
    <t>Chavez</t>
  </si>
  <si>
    <t>Asistente Técnico Programador</t>
  </si>
  <si>
    <t>José Uriel</t>
  </si>
  <si>
    <t>Fragoso</t>
  </si>
  <si>
    <t>Dones</t>
  </si>
  <si>
    <t>Paredes</t>
  </si>
  <si>
    <t>Ana Patricia</t>
  </si>
  <si>
    <t xml:space="preserve">Silva </t>
  </si>
  <si>
    <t>Cesar Armando</t>
  </si>
  <si>
    <t>Manzanilla</t>
  </si>
  <si>
    <t>Beatriz Georgina</t>
  </si>
  <si>
    <t>Analista de Nóminas</t>
  </si>
  <si>
    <t>Rivas</t>
  </si>
  <si>
    <t>Zorrilla</t>
  </si>
  <si>
    <t>Chávez</t>
  </si>
  <si>
    <t>Chofer</t>
  </si>
  <si>
    <t>Benjamín</t>
  </si>
  <si>
    <t>Morales</t>
  </si>
  <si>
    <t>Auxiliar Administrativo</t>
  </si>
  <si>
    <t>Octavio</t>
  </si>
  <si>
    <t>Alvarado</t>
  </si>
  <si>
    <t>Alejandro</t>
  </si>
  <si>
    <t>Apango</t>
  </si>
  <si>
    <t>Tinoco</t>
  </si>
  <si>
    <t xml:space="preserve">Yolanda </t>
  </si>
  <si>
    <t>Mora</t>
  </si>
  <si>
    <t xml:space="preserve">Chavez </t>
  </si>
  <si>
    <t>Auxiliar Administrativo de Almacén y Fotocopiado</t>
  </si>
  <si>
    <t>Juan</t>
  </si>
  <si>
    <t>Martinez</t>
  </si>
  <si>
    <t>Rodriguez</t>
  </si>
  <si>
    <t>Aldo Carlos</t>
  </si>
  <si>
    <t>Rueda</t>
  </si>
  <si>
    <t>Auxiliar Administrativo de Oficialía de Partes, Archivo y Correspondencia</t>
  </si>
  <si>
    <t>Juan Arturo</t>
  </si>
  <si>
    <t>Moreno</t>
  </si>
  <si>
    <t>Castañón</t>
  </si>
  <si>
    <t>Auxiliar de Comunicación</t>
  </si>
  <si>
    <t>Fernando</t>
  </si>
  <si>
    <t>Estrella</t>
  </si>
  <si>
    <t>José Daniel</t>
  </si>
  <si>
    <t>Trejo</t>
  </si>
  <si>
    <t>Ruth Areli</t>
  </si>
  <si>
    <t>Mosco</t>
  </si>
  <si>
    <t>Chofer-mensajero</t>
  </si>
  <si>
    <t>Rufino Arturo</t>
  </si>
  <si>
    <t>Hernandez</t>
  </si>
  <si>
    <t>Margarita</t>
  </si>
  <si>
    <t>Diaz</t>
  </si>
  <si>
    <t>Juan Luis</t>
  </si>
  <si>
    <t>Javier</t>
  </si>
  <si>
    <t>Ordoñez</t>
  </si>
  <si>
    <t>Notificador</t>
  </si>
  <si>
    <t>Jose Alberto</t>
  </si>
  <si>
    <t>Nava</t>
  </si>
  <si>
    <t>Monroy</t>
  </si>
  <si>
    <t>Roberto Jair</t>
  </si>
  <si>
    <t>Herrera</t>
  </si>
  <si>
    <t>Sosa</t>
  </si>
  <si>
    <t>Auxiliar de Intendencia</t>
  </si>
  <si>
    <t>Leticia</t>
  </si>
  <si>
    <t>Castro</t>
  </si>
  <si>
    <t>Villaraldo</t>
  </si>
  <si>
    <t>Martín</t>
  </si>
  <si>
    <t>Larios</t>
  </si>
  <si>
    <t>Montes De Oca</t>
  </si>
  <si>
    <t>Sara</t>
  </si>
  <si>
    <t>Rangel</t>
  </si>
  <si>
    <t xml:space="preserve">Pérez </t>
  </si>
  <si>
    <t>Jorge</t>
  </si>
  <si>
    <t>Estrada</t>
  </si>
  <si>
    <t>Filomeno</t>
  </si>
  <si>
    <t>Mejía</t>
  </si>
  <si>
    <t>Secretaria</t>
  </si>
  <si>
    <t>Mercado</t>
  </si>
  <si>
    <t>Montoya</t>
  </si>
  <si>
    <t>Ana Rosa</t>
  </si>
  <si>
    <t>Jaquelina</t>
  </si>
  <si>
    <t>Izquierdo</t>
  </si>
  <si>
    <t xml:space="preserve">Graña </t>
  </si>
  <si>
    <t xml:space="preserve">Alcantar </t>
  </si>
  <si>
    <t xml:space="preserve">Cortes </t>
  </si>
  <si>
    <t>Vera</t>
  </si>
  <si>
    <t xml:space="preserve">Cuevas </t>
  </si>
  <si>
    <t>Recepcionista</t>
  </si>
  <si>
    <t>Recepcionista (R.M. y S.G.)</t>
  </si>
  <si>
    <t>María Eugenia</t>
  </si>
  <si>
    <t>Olivares</t>
  </si>
  <si>
    <t>Aguirre</t>
  </si>
  <si>
    <t>Área de adscripción</t>
  </si>
  <si>
    <t>Sexo: Femenino / Masculino</t>
  </si>
  <si>
    <t xml:space="preserve">Remuneración  mensual bruta
(Pesos mexicanos/ Otra moneda [especificar nombre y nacionalidad de ésta])
</t>
  </si>
  <si>
    <t xml:space="preserve">Remuneración mensual neta
(Pesos mexicanos/Otra moneda [especificar nombre y nacionalidad de ésta])
</t>
  </si>
  <si>
    <t>Masculino</t>
  </si>
  <si>
    <t>Femenino</t>
  </si>
  <si>
    <t>Presidencia</t>
  </si>
  <si>
    <t>Secretaría Ejecutiva</t>
  </si>
  <si>
    <t>Dirección de Análisis y Supervisión</t>
  </si>
  <si>
    <t>Dirección Jurídica</t>
  </si>
  <si>
    <t>Dirección de Tecnología de Información y Comunicación</t>
  </si>
  <si>
    <t>Dirección de Programas Asistenciales</t>
  </si>
  <si>
    <t>Dirección Administrativa</t>
  </si>
  <si>
    <t>Denominación del cargo</t>
  </si>
  <si>
    <t>Tipo de integrante del sujeto obligado 
(funcionario, servidor(a) público(a), empleado, y/o toda persona que desempeñe un empleo, cargo o comisión y/o ejerzan actos de autoridad, representante popular, miembro del poder judicial, miembro de órgano autónomo [especificar denominación], personal de confianza, prestador de servicios profesionales, otro [especificar denominación])</t>
  </si>
  <si>
    <t>Nombre completo del servidor público y/o toda persona que desempeñe un empleo, cargo o comisión y/o ejerzan actos de autoridad</t>
  </si>
  <si>
    <t>Nombre (s)</t>
  </si>
  <si>
    <t>Primer Apellido</t>
  </si>
  <si>
    <t>Segundo Apellido</t>
  </si>
  <si>
    <t>Ingresos
(Pesos mexicanos / Otra moneda [especificar nombre y nacionalidad de ésta])</t>
  </si>
  <si>
    <t>Sistemas de compensación
(Pesos mexicanos / Otra moneda [especificar nombre y nacionalidad de ésta])</t>
  </si>
  <si>
    <t>Periodicidad</t>
  </si>
  <si>
    <t>Comisiones
(Pesos mexicanos / Otra moneda [especificar nombre y nacionalidad de ésta])</t>
  </si>
  <si>
    <t>Dietas
(Pesos mexicanos / Otra moneda [especificar nombre y nacionalidad de ésta])</t>
  </si>
  <si>
    <t>Bonos
(Pesos mexicanos / Otra moneda [especificar nombre y nacionalidad de ésta])</t>
  </si>
  <si>
    <t>Estímulos
(Pesos mexicanos / Otra moneda [especificar nombre y nacionalidad de ésta])</t>
  </si>
  <si>
    <t>Apoyos económicos
(Pesos mexicanos / Otra moneda [especificar nombre y nacionalidad de ésta])</t>
  </si>
  <si>
    <t>Prestaciones económicas
(Pesos mexicanos / Otra moneda [especificar nombre y nacionalidad de ésta])</t>
  </si>
  <si>
    <t>Prestaciones en especie</t>
  </si>
  <si>
    <t>Otro tipo de percepción
(Pesos mexicanos / Otra moneda [especificar nombre y nacionalidad de ésta])</t>
  </si>
  <si>
    <t>Percepciones adicionales en efectivo
(Pesos mexicanos / Otra moneda [especificar nombre y nacionalidad de ésta])</t>
  </si>
  <si>
    <t>Percepciones adicionales en especie</t>
  </si>
  <si>
    <t>Gratificaciones
(Pesos mexicanos / Otra moneda [especificar nombre y nacionalidad de ésta])</t>
  </si>
  <si>
    <t>Primas
(Pesos mexicanos/ Otra moneda [especificar nombre y nacionalidad de ésta])</t>
  </si>
  <si>
    <t>N/A</t>
  </si>
  <si>
    <t>Prima Quinquenal</t>
  </si>
  <si>
    <t>Prima Vacacional</t>
  </si>
  <si>
    <t>Semestral</t>
  </si>
  <si>
    <t>Quincenal</t>
  </si>
  <si>
    <t>Estímulo por Antigüedad</t>
  </si>
  <si>
    <t>Fondo de Ahorro</t>
  </si>
  <si>
    <t xml:space="preserve">Vales de Despensa </t>
  </si>
  <si>
    <t>Vales para Pavo</t>
  </si>
  <si>
    <t>Estímulo de Fin de Año (Vales GDF)</t>
  </si>
  <si>
    <r>
      <t xml:space="preserve">Área(s) o unidad(es) administrativa(s) que genera(n) o posee(n) la información: </t>
    </r>
    <r>
      <rPr>
        <b/>
        <sz val="11"/>
        <color theme="1"/>
        <rFont val="Arial"/>
        <family val="2"/>
      </rPr>
      <t>Dirección Administrativa</t>
    </r>
  </si>
  <si>
    <r>
      <t xml:space="preserve">Periodo de actualización de la información: </t>
    </r>
    <r>
      <rPr>
        <b/>
        <sz val="11"/>
        <rFont val="Arial"/>
        <family val="2"/>
      </rPr>
      <t>trimestral</t>
    </r>
  </si>
  <si>
    <t>Remuneración bruta y neta de todos los(as) servidores(as) públicos(as) de base y de confianza de la Junta de Asistencia Privada del Distrito Federal</t>
  </si>
  <si>
    <t>Artículo 121 LTAIPRC.- Fracción IX.</t>
  </si>
  <si>
    <t>Formato 9_LTAIPRC_Art_121_Fr_IX</t>
  </si>
  <si>
    <t>Díaz</t>
  </si>
  <si>
    <t>Óscar Adrián</t>
  </si>
  <si>
    <t>Yaqueline</t>
  </si>
  <si>
    <t>Frappé</t>
  </si>
  <si>
    <t>Secretario Ejecutivo</t>
  </si>
  <si>
    <t>María de la Paz</t>
  </si>
  <si>
    <t>Sáenz</t>
  </si>
  <si>
    <t>Saénz</t>
  </si>
  <si>
    <t>Jefa del Departamento de Difusión y Relaciones Públicas</t>
  </si>
  <si>
    <t>Guillermina</t>
  </si>
  <si>
    <t>Vicente</t>
  </si>
  <si>
    <t>Jorge Adan</t>
  </si>
  <si>
    <t>Grecia</t>
  </si>
  <si>
    <t>Sebastián</t>
  </si>
  <si>
    <t>Zepeda</t>
  </si>
  <si>
    <t>Jefa del Departamento de Contabilidad y Presupuesto</t>
  </si>
  <si>
    <t>Jefa de la Unidad de Igualdad Sustantiva y Derechos Humanos</t>
  </si>
  <si>
    <r>
      <t xml:space="preserve">Fecha de actualización: </t>
    </r>
    <r>
      <rPr>
        <b/>
        <sz val="11"/>
        <color theme="1"/>
        <rFont val="Arial"/>
        <family val="2"/>
      </rPr>
      <t>02/Agosto/2017</t>
    </r>
  </si>
  <si>
    <r>
      <t xml:space="preserve">Fecha de validación: </t>
    </r>
    <r>
      <rPr>
        <b/>
        <sz val="11"/>
        <color theme="1"/>
        <rFont val="Arial"/>
        <family val="2"/>
      </rPr>
      <t>02/Agosto/2017</t>
    </r>
  </si>
  <si>
    <t>Jefe del Departamento de Contabilidad y Presupuesto</t>
  </si>
  <si>
    <t>Alvaro Roberto</t>
  </si>
  <si>
    <t>Alejo</t>
  </si>
  <si>
    <t>Palmero</t>
  </si>
  <si>
    <t>Jefe del Departamento de Capacitación</t>
  </si>
  <si>
    <t>Gerardo</t>
  </si>
  <si>
    <t>Jefa del Departamento de Derechos Humanos</t>
  </si>
  <si>
    <t>Jefa del Departamento de Relaciones Institucionales</t>
  </si>
  <si>
    <t>Mariela</t>
  </si>
  <si>
    <t>Galindo</t>
  </si>
  <si>
    <t>Aspra</t>
  </si>
  <si>
    <t>Asesora Analista Programador</t>
  </si>
  <si>
    <t>Maria Catalina</t>
  </si>
  <si>
    <t>De Jesus</t>
  </si>
  <si>
    <t>Tovar</t>
  </si>
  <si>
    <t>Asesora de Información y Medios</t>
  </si>
  <si>
    <t>Claudia Ivette</t>
  </si>
  <si>
    <t>Rea</t>
  </si>
  <si>
    <t>Rojas</t>
  </si>
  <si>
    <t>Analista de Contabilidad</t>
  </si>
  <si>
    <t>Cinthya Jocelyn</t>
  </si>
  <si>
    <t>Salazar</t>
  </si>
  <si>
    <t>S</t>
  </si>
  <si>
    <t>María del Pilar</t>
  </si>
  <si>
    <r>
      <t xml:space="preserve">Fecha de actualización: </t>
    </r>
    <r>
      <rPr>
        <b/>
        <sz val="11"/>
        <color theme="1"/>
        <rFont val="Arial"/>
        <family val="2"/>
      </rPr>
      <t>31/Marzo/2017</t>
    </r>
  </si>
  <si>
    <r>
      <t xml:space="preserve">Fecha de validación: </t>
    </r>
    <r>
      <rPr>
        <b/>
        <sz val="11"/>
        <color theme="1"/>
        <rFont val="Arial"/>
        <family val="2"/>
      </rPr>
      <t>31/Marzo/2017</t>
    </r>
  </si>
  <si>
    <r>
      <t xml:space="preserve">Fecha de actualización: </t>
    </r>
    <r>
      <rPr>
        <b/>
        <sz val="11"/>
        <color theme="1"/>
        <rFont val="Arial"/>
        <family val="2"/>
      </rPr>
      <t>31/Diciembre/2016</t>
    </r>
  </si>
  <si>
    <r>
      <t xml:space="preserve">Fecha de validación: </t>
    </r>
    <r>
      <rPr>
        <b/>
        <sz val="11"/>
        <color theme="1"/>
        <rFont val="Arial"/>
        <family val="2"/>
      </rPr>
      <t>31/Diciembre/2016</t>
    </r>
  </si>
  <si>
    <t>Secretaria Ejecutiva</t>
  </si>
  <si>
    <t>Subdirector Jurídico</t>
  </si>
  <si>
    <t xml:space="preserve">Subdirector </t>
  </si>
  <si>
    <t>Subdirector de Tecnologías de Información y Comunicaciones</t>
  </si>
  <si>
    <t>Subdirector de Análisis y Supervisión</t>
  </si>
  <si>
    <t>Jefe del Departamento de Contabilidad y Control Presupuestal</t>
  </si>
  <si>
    <t>Jefa del Departamento de Control de Pago</t>
  </si>
  <si>
    <t>Jefe del Departamento de Información e Investigación</t>
  </si>
  <si>
    <t>Jefa del Departamento de Fortalecimiento e Intervención</t>
  </si>
  <si>
    <t>Jefe del Departamento de Calidad</t>
  </si>
  <si>
    <t>Asistente de Tecnologías de Información y Comunicaciones</t>
  </si>
  <si>
    <t>Asistente de TIC</t>
  </si>
  <si>
    <t>Jefe del Departamento Corporativo Institucional</t>
  </si>
  <si>
    <t>Jefe del Departamento de Gestión Legal</t>
  </si>
  <si>
    <t>Jefa del Departamento de Asesoría y Desarrollo</t>
  </si>
  <si>
    <t>Jefa del Departamento de Capacitación</t>
  </si>
  <si>
    <t>Jefe del Departamento de Vinculación y Sinergias</t>
  </si>
  <si>
    <t>Jefa del Departamento Contencioso</t>
  </si>
  <si>
    <t>Asesora de TIC</t>
  </si>
  <si>
    <t>Analista Personal, Sueldos y Prestaciones</t>
  </si>
  <si>
    <t>Técnico Programador</t>
  </si>
  <si>
    <t>Secretaria C</t>
  </si>
  <si>
    <t>Secretaria A</t>
  </si>
  <si>
    <t>Secretaria D</t>
  </si>
  <si>
    <t>Secreteria D</t>
  </si>
  <si>
    <t>Secreteria E</t>
  </si>
  <si>
    <t>Consuelo de Lourdes</t>
  </si>
  <si>
    <t>Dirección de Tecnologías de Información y Comunicaciones</t>
  </si>
  <si>
    <t>Asistente de Presidencia</t>
  </si>
  <si>
    <t>Jaqueline</t>
  </si>
  <si>
    <t>Sánchez</t>
  </si>
  <si>
    <t>Maya</t>
  </si>
  <si>
    <t>Asistente de Diseño Editorial y Gráfico</t>
  </si>
  <si>
    <t>Sergio Esteban</t>
  </si>
  <si>
    <t>Delgado</t>
  </si>
  <si>
    <t>Jimena</t>
  </si>
  <si>
    <t>Osorio</t>
  </si>
  <si>
    <t>Moyeda</t>
  </si>
  <si>
    <t>Asesor Especializado</t>
  </si>
  <si>
    <t>Blanca Margarita</t>
  </si>
  <si>
    <t>Canto</t>
  </si>
  <si>
    <t>Jefa del Departamento de Desarrollo Institucional</t>
  </si>
  <si>
    <t>Ortega</t>
  </si>
  <si>
    <t>Cuenca</t>
  </si>
  <si>
    <r>
      <t xml:space="preserve">Fecha de actualización: </t>
    </r>
    <r>
      <rPr>
        <b/>
        <sz val="11"/>
        <color theme="1"/>
        <rFont val="Arial"/>
        <family val="2"/>
      </rPr>
      <t>26/Octubre/2017</t>
    </r>
  </si>
  <si>
    <r>
      <t xml:space="preserve">Fecha de validación: </t>
    </r>
    <r>
      <rPr>
        <b/>
        <sz val="11"/>
        <color theme="1"/>
        <rFont val="Arial"/>
        <family val="2"/>
      </rPr>
      <t>26/Octubre/2017</t>
    </r>
  </si>
  <si>
    <t xml:space="preserve">Sánchez </t>
  </si>
  <si>
    <r>
      <t xml:space="preserve">Fecha de actualización: </t>
    </r>
    <r>
      <rPr>
        <b/>
        <sz val="11"/>
        <color theme="1"/>
        <rFont val="Arial"/>
        <family val="2"/>
      </rPr>
      <t>31/Diciembre/2017</t>
    </r>
  </si>
  <si>
    <r>
      <t xml:space="preserve">Fecha de validación: </t>
    </r>
    <r>
      <rPr>
        <b/>
        <sz val="11"/>
        <color theme="1"/>
        <rFont val="Arial"/>
        <family val="2"/>
      </rPr>
      <t>31/Diciembre/2017</t>
    </r>
  </si>
  <si>
    <t>Areli Aletse</t>
  </si>
  <si>
    <t>Alonso</t>
  </si>
  <si>
    <t>Noriega</t>
  </si>
  <si>
    <t>Analista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</si>
</sst>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4" fontId="3" fillId="0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/>
    </xf>
    <xf numFmtId="0" fontId="3" fillId="0" borderId="5" xfId="0" applyFont="1" applyFill="1" applyBorder="1" applyAlignment="1">
      <alignment horizontal="justify" vertical="center"/>
    </xf>
    <xf numFmtId="0" fontId="3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4" fontId="3" fillId="0" borderId="4" xfId="2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</cellXfs>
  <cellStyles count="3">
    <cellStyle name="Moneda" xfId="2" builtinId="4"/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wpc="http://schemas.microsoft.com/office/word/2010/wordprocessingCanvas" xmlns:mc="http://schemas.openxmlformats.org/markup-compatibility/2006" xmlns:r="http://schemas.openxmlformats.org/officeDocument/2006/relationships" xmlns:m="http://schemas.openxmlformats.org/officeDocument/2006/math" xmlns:wp14="http://schemas.microsoft.com/office/word/2010/wordprocessingDrawing" xmlns:wp="http://schemas.openxmlformats.org/drawingml/2006/wordprocessingDrawing" xmlns:w14="http://schemas.microsoft.com/office/word/2010/wordml" xmlns:w15="http://schemas.microsoft.com/office/word/2012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pic="http://schemas.openxmlformats.org/drawingml/2006/picture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ma14="http://schemas.microsoft.com/office/mac/drawingml/2011/main" xmlns:lc="http://schemas.openxmlformats.org/drawingml/2006/lockedCanvas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9525</xdr:rowOff>
    </xdr:from>
    <xdr:to>
      <xdr:col>1</xdr:col>
      <xdr:colOff>2686051</xdr:colOff>
      <xdr:row>4</xdr:row>
      <xdr:rowOff>5715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28600" y="228600"/>
          <a:ext cx="2676526" cy="653415"/>
        </a:xfrm>
        <a:prstGeom prst="rect">
          <a:avLst/>
        </a:prstGeom>
        <a:noFill/>
        <a:ln>
          <a:noFill/>
        </a:ln>
        <a:extLst>
          <a:ext uri="{FAA26D3D-D897-4be2-8F04-BA451C77F1D7}">
            <ma14:placeholderFlag xmlns:lc="http://schemas.openxmlformats.org/drawingml/2006/lockedCanvas" xmlns:ma14="http://schemas.microsoft.com/office/mac/drawingml/2011/main" xmlns:w="http://schemas.openxmlformats.org/wordprocessingml/2006/main" xmlns:w10="urn:schemas-microsoft-com:office:word" xmlns:v="urn:schemas-microsoft-com:vml" xmlns:o="urn:schemas-microsoft-com:office:office" xmlns:mv="urn:schemas-microsoft-com:mac:vml" xmlns:mo="http://schemas.microsoft.com/office/mac/office/2008/main" xmlns="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mc="http://schemas.openxmlformats.org/markup-compatibility/2006" xmlns:wpc="http://schemas.microsoft.com/office/word/2010/wordprocessingCanvas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9"/>
  <sheetViews>
    <sheetView tabSelected="1"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32" t="s">
        <v>396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1" customFormat="1" ht="17.25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</row>
    <row r="4" spans="1:45" s="1" customFormat="1" ht="17.25" customHeight="1">
      <c r="B4" s="33" t="s">
        <v>397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1" customFormat="1" ht="17.25" customHeight="1">
      <c r="B5" s="33" t="s">
        <v>395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1" customFormat="1" ht="17.25" customHeight="1"/>
    <row r="7" spans="1:45" s="11" customFormat="1" ht="21" customHeight="1">
      <c r="B7" s="34" t="s">
        <v>363</v>
      </c>
      <c r="C7" s="34" t="s">
        <v>0</v>
      </c>
      <c r="D7" s="34" t="s">
        <v>1</v>
      </c>
      <c r="E7" s="34" t="s">
        <v>362</v>
      </c>
      <c r="F7" s="34" t="s">
        <v>349</v>
      </c>
      <c r="G7" s="37" t="s">
        <v>364</v>
      </c>
      <c r="H7" s="38"/>
      <c r="I7" s="39"/>
      <c r="J7" s="30" t="s">
        <v>350</v>
      </c>
      <c r="K7" s="30" t="s">
        <v>351</v>
      </c>
      <c r="L7" s="30" t="s">
        <v>352</v>
      </c>
      <c r="M7" s="30" t="s">
        <v>379</v>
      </c>
      <c r="N7" s="30" t="s">
        <v>380</v>
      </c>
      <c r="O7" s="30" t="s">
        <v>370</v>
      </c>
      <c r="P7" s="30" t="s">
        <v>368</v>
      </c>
      <c r="Q7" s="30" t="s">
        <v>369</v>
      </c>
      <c r="R7" s="30" t="s">
        <v>370</v>
      </c>
      <c r="S7" s="37" t="s">
        <v>381</v>
      </c>
      <c r="T7" s="39"/>
      <c r="U7" s="37" t="s">
        <v>382</v>
      </c>
      <c r="V7" s="38"/>
      <c r="W7" s="38"/>
      <c r="X7" s="39"/>
      <c r="Y7" s="30" t="s">
        <v>371</v>
      </c>
      <c r="Z7" s="30" t="s">
        <v>370</v>
      </c>
      <c r="AA7" s="30" t="s">
        <v>372</v>
      </c>
      <c r="AB7" s="30" t="s">
        <v>370</v>
      </c>
      <c r="AC7" s="30" t="s">
        <v>373</v>
      </c>
      <c r="AD7" s="30" t="s">
        <v>370</v>
      </c>
      <c r="AE7" s="37" t="s">
        <v>374</v>
      </c>
      <c r="AF7" s="38"/>
      <c r="AG7" s="38"/>
      <c r="AH7" s="39"/>
      <c r="AI7" s="30" t="s">
        <v>375</v>
      </c>
      <c r="AJ7" s="30" t="s">
        <v>370</v>
      </c>
      <c r="AK7" s="37" t="s">
        <v>376</v>
      </c>
      <c r="AL7" s="38"/>
      <c r="AM7" s="38"/>
      <c r="AN7" s="38"/>
      <c r="AO7" s="38"/>
      <c r="AP7" s="38"/>
      <c r="AQ7" s="30" t="s">
        <v>377</v>
      </c>
      <c r="AR7" s="30" t="s">
        <v>370</v>
      </c>
      <c r="AS7" s="30" t="s">
        <v>378</v>
      </c>
    </row>
    <row r="8" spans="1:45" s="16" customFormat="1" ht="20.25" customHeight="1">
      <c r="B8" s="35"/>
      <c r="C8" s="35"/>
      <c r="D8" s="35"/>
      <c r="E8" s="35"/>
      <c r="F8" s="35"/>
      <c r="G8" s="40"/>
      <c r="H8" s="41"/>
      <c r="I8" s="42"/>
      <c r="J8" s="46"/>
      <c r="K8" s="31"/>
      <c r="L8" s="31"/>
      <c r="M8" s="31"/>
      <c r="N8" s="31"/>
      <c r="O8" s="31"/>
      <c r="P8" s="31"/>
      <c r="Q8" s="31"/>
      <c r="R8" s="31"/>
      <c r="S8" s="40"/>
      <c r="T8" s="42"/>
      <c r="U8" s="40"/>
      <c r="V8" s="41"/>
      <c r="W8" s="41"/>
      <c r="X8" s="42"/>
      <c r="Y8" s="31"/>
      <c r="Z8" s="31"/>
      <c r="AA8" s="31"/>
      <c r="AB8" s="31"/>
      <c r="AC8" s="31"/>
      <c r="AD8" s="31"/>
      <c r="AE8" s="40"/>
      <c r="AF8" s="41"/>
      <c r="AG8" s="41"/>
      <c r="AH8" s="42"/>
      <c r="AI8" s="31"/>
      <c r="AJ8" s="31"/>
      <c r="AK8" s="40"/>
      <c r="AL8" s="41"/>
      <c r="AM8" s="41"/>
      <c r="AN8" s="41"/>
      <c r="AO8" s="41"/>
      <c r="AP8" s="41"/>
      <c r="AQ8" s="31"/>
      <c r="AR8" s="31"/>
      <c r="AS8" s="31"/>
    </row>
    <row r="9" spans="1:45" s="16" customFormat="1">
      <c r="B9" s="35"/>
      <c r="C9" s="35"/>
      <c r="D9" s="35"/>
      <c r="E9" s="35"/>
      <c r="F9" s="35"/>
      <c r="G9" s="40"/>
      <c r="H9" s="41"/>
      <c r="I9" s="42"/>
      <c r="J9" s="46"/>
      <c r="K9" s="31"/>
      <c r="L9" s="31"/>
      <c r="M9" s="31"/>
      <c r="N9" s="31"/>
      <c r="O9" s="31"/>
      <c r="P9" s="31"/>
      <c r="Q9" s="31"/>
      <c r="R9" s="31"/>
      <c r="S9" s="40"/>
      <c r="T9" s="42"/>
      <c r="U9" s="40"/>
      <c r="V9" s="41"/>
      <c r="W9" s="41"/>
      <c r="X9" s="42"/>
      <c r="Y9" s="31"/>
      <c r="Z9" s="31"/>
      <c r="AA9" s="31"/>
      <c r="AB9" s="31"/>
      <c r="AC9" s="31"/>
      <c r="AD9" s="31"/>
      <c r="AE9" s="40"/>
      <c r="AF9" s="41"/>
      <c r="AG9" s="41"/>
      <c r="AH9" s="42"/>
      <c r="AI9" s="31"/>
      <c r="AJ9" s="31"/>
      <c r="AK9" s="40"/>
      <c r="AL9" s="41"/>
      <c r="AM9" s="41"/>
      <c r="AN9" s="41"/>
      <c r="AO9" s="41"/>
      <c r="AP9" s="41"/>
      <c r="AQ9" s="31"/>
      <c r="AR9" s="31"/>
      <c r="AS9" s="31"/>
    </row>
    <row r="10" spans="1:45" s="16" customFormat="1" ht="50.25" customHeight="1">
      <c r="B10" s="35"/>
      <c r="C10" s="35"/>
      <c r="D10" s="35"/>
      <c r="E10" s="35"/>
      <c r="F10" s="35"/>
      <c r="G10" s="43"/>
      <c r="H10" s="44"/>
      <c r="I10" s="45"/>
      <c r="J10" s="46"/>
      <c r="K10" s="31"/>
      <c r="L10" s="31"/>
      <c r="M10" s="31"/>
      <c r="N10" s="31"/>
      <c r="O10" s="31"/>
      <c r="P10" s="31"/>
      <c r="Q10" s="31"/>
      <c r="R10" s="31"/>
      <c r="S10" s="43"/>
      <c r="T10" s="45"/>
      <c r="U10" s="43"/>
      <c r="V10" s="44"/>
      <c r="W10" s="44"/>
      <c r="X10" s="45"/>
      <c r="Y10" s="31"/>
      <c r="Z10" s="31"/>
      <c r="AA10" s="31"/>
      <c r="AB10" s="31"/>
      <c r="AC10" s="31"/>
      <c r="AD10" s="31"/>
      <c r="AE10" s="43"/>
      <c r="AF10" s="44"/>
      <c r="AG10" s="44"/>
      <c r="AH10" s="45"/>
      <c r="AI10" s="31"/>
      <c r="AJ10" s="31"/>
      <c r="AK10" s="43"/>
      <c r="AL10" s="44"/>
      <c r="AM10" s="44"/>
      <c r="AN10" s="44"/>
      <c r="AO10" s="44"/>
      <c r="AP10" s="44"/>
      <c r="AQ10" s="31"/>
      <c r="AR10" s="31"/>
      <c r="AS10" s="31"/>
    </row>
    <row r="11" spans="1:45" s="16" customFormat="1" ht="45" customHeight="1">
      <c r="B11" s="36"/>
      <c r="C11" s="36"/>
      <c r="D11" s="36"/>
      <c r="E11" s="36"/>
      <c r="F11" s="36"/>
      <c r="G11" s="18" t="s">
        <v>365</v>
      </c>
      <c r="H11" s="18" t="s">
        <v>366</v>
      </c>
      <c r="I11" s="18" t="s">
        <v>367</v>
      </c>
      <c r="J11" s="46"/>
      <c r="K11" s="31"/>
      <c r="L11" s="31"/>
      <c r="M11" s="31"/>
      <c r="N11" s="31"/>
      <c r="O11" s="31"/>
      <c r="P11" s="31"/>
      <c r="Q11" s="31"/>
      <c r="R11" s="31"/>
      <c r="S11" s="20" t="s">
        <v>2</v>
      </c>
      <c r="T11" s="20" t="s">
        <v>370</v>
      </c>
      <c r="U11" s="21" t="s">
        <v>384</v>
      </c>
      <c r="V11" s="20" t="s">
        <v>370</v>
      </c>
      <c r="W11" s="21" t="s">
        <v>385</v>
      </c>
      <c r="X11" s="20" t="s">
        <v>370</v>
      </c>
      <c r="Y11" s="31"/>
      <c r="Z11" s="31"/>
      <c r="AA11" s="31"/>
      <c r="AB11" s="31"/>
      <c r="AC11" s="31"/>
      <c r="AD11" s="31"/>
      <c r="AE11" s="21" t="s">
        <v>388</v>
      </c>
      <c r="AF11" s="20" t="s">
        <v>370</v>
      </c>
      <c r="AG11" s="21" t="s">
        <v>392</v>
      </c>
      <c r="AH11" s="20" t="s">
        <v>370</v>
      </c>
      <c r="AI11" s="31"/>
      <c r="AJ11" s="31"/>
      <c r="AK11" s="21" t="s">
        <v>389</v>
      </c>
      <c r="AL11" s="20" t="s">
        <v>370</v>
      </c>
      <c r="AM11" s="21" t="s">
        <v>390</v>
      </c>
      <c r="AN11" s="20" t="s">
        <v>370</v>
      </c>
      <c r="AO11" s="21" t="s">
        <v>391</v>
      </c>
      <c r="AP11" s="20" t="s">
        <v>370</v>
      </c>
      <c r="AQ11" s="31"/>
      <c r="AR11" s="31"/>
      <c r="AS11" s="31"/>
    </row>
    <row r="12" spans="1:45" s="2" customFormat="1" ht="22.5" customHeight="1">
      <c r="A12" s="17"/>
      <c r="B12" s="3" t="s">
        <v>5</v>
      </c>
      <c r="C12" s="4">
        <v>20</v>
      </c>
      <c r="D12" s="5" t="s">
        <v>6</v>
      </c>
      <c r="E12" s="5" t="s">
        <v>6</v>
      </c>
      <c r="F12" s="6" t="s">
        <v>355</v>
      </c>
      <c r="G12" s="6" t="s">
        <v>7</v>
      </c>
      <c r="H12" s="6" t="s">
        <v>8</v>
      </c>
      <c r="I12" s="6" t="s">
        <v>9</v>
      </c>
      <c r="J12" s="6" t="s">
        <v>353</v>
      </c>
      <c r="K12" s="19">
        <v>149950</v>
      </c>
      <c r="L12" s="19">
        <v>103156.52624999998</v>
      </c>
      <c r="M12" s="7" t="s">
        <v>10</v>
      </c>
      <c r="N12" s="7" t="s">
        <v>10</v>
      </c>
      <c r="O12" s="7" t="s">
        <v>383</v>
      </c>
      <c r="P12" s="7" t="s">
        <v>10</v>
      </c>
      <c r="Q12" s="7" t="s">
        <v>10</v>
      </c>
      <c r="R12" s="7" t="s">
        <v>383</v>
      </c>
      <c r="S12" s="19">
        <f>K12/30*40</f>
        <v>199933.33333333331</v>
      </c>
      <c r="T12" s="7" t="s">
        <v>3</v>
      </c>
      <c r="U12" s="19">
        <v>0</v>
      </c>
      <c r="V12" s="7" t="s">
        <v>387</v>
      </c>
      <c r="W12" s="19">
        <f>K12/30*5</f>
        <v>24991.666666666664</v>
      </c>
      <c r="X12" s="7" t="s">
        <v>386</v>
      </c>
      <c r="Y12" s="7" t="s">
        <v>10</v>
      </c>
      <c r="Z12" s="7" t="s">
        <v>383</v>
      </c>
      <c r="AA12" s="7" t="s">
        <v>10</v>
      </c>
      <c r="AB12" s="7" t="s">
        <v>383</v>
      </c>
      <c r="AC12" s="7" t="s">
        <v>10</v>
      </c>
      <c r="AD12" s="7" t="s">
        <v>383</v>
      </c>
      <c r="AE12" s="19">
        <v>0</v>
      </c>
      <c r="AF12" s="7" t="s">
        <v>3</v>
      </c>
      <c r="AG12" s="19">
        <v>0</v>
      </c>
      <c r="AH12" s="7" t="s">
        <v>3</v>
      </c>
      <c r="AI12" s="7" t="s">
        <v>10</v>
      </c>
      <c r="AJ12" s="7" t="s">
        <v>383</v>
      </c>
      <c r="AK12" s="19">
        <f>IF(K12&gt;=80.04*300,80.04*300*0.13/2,K12*0.13/2)</f>
        <v>1560.7800000000002</v>
      </c>
      <c r="AL12" s="7" t="s">
        <v>387</v>
      </c>
      <c r="AM12" s="19">
        <f>88.36*30</f>
        <v>2650.8</v>
      </c>
      <c r="AN12" s="7" t="s">
        <v>4</v>
      </c>
      <c r="AO12" s="19">
        <v>600</v>
      </c>
      <c r="AP12" s="7" t="s">
        <v>3</v>
      </c>
      <c r="AQ12" s="7" t="s">
        <v>10</v>
      </c>
      <c r="AR12" s="7" t="s">
        <v>383</v>
      </c>
      <c r="AS12" s="7" t="s">
        <v>10</v>
      </c>
    </row>
    <row r="13" spans="1:45" s="2" customFormat="1" ht="22.5" customHeight="1">
      <c r="A13" s="17"/>
      <c r="B13" s="3" t="s">
        <v>5</v>
      </c>
      <c r="C13" s="4">
        <v>19</v>
      </c>
      <c r="D13" s="5" t="s">
        <v>402</v>
      </c>
      <c r="E13" s="5" t="s">
        <v>402</v>
      </c>
      <c r="F13" s="6" t="s">
        <v>356</v>
      </c>
      <c r="G13" s="6" t="s">
        <v>403</v>
      </c>
      <c r="H13" s="6" t="s">
        <v>404</v>
      </c>
      <c r="I13" s="6" t="s">
        <v>405</v>
      </c>
      <c r="J13" s="6" t="s">
        <v>354</v>
      </c>
      <c r="K13" s="19">
        <v>100000</v>
      </c>
      <c r="L13" s="19">
        <v>70189.526249999995</v>
      </c>
      <c r="M13" s="7" t="s">
        <v>10</v>
      </c>
      <c r="N13" s="7" t="s">
        <v>10</v>
      </c>
      <c r="O13" s="7" t="s">
        <v>383</v>
      </c>
      <c r="P13" s="7" t="s">
        <v>10</v>
      </c>
      <c r="Q13" s="7" t="s">
        <v>10</v>
      </c>
      <c r="R13" s="7" t="s">
        <v>383</v>
      </c>
      <c r="S13" s="19">
        <f>K13/30*40</f>
        <v>133333.33333333334</v>
      </c>
      <c r="T13" s="7" t="s">
        <v>3</v>
      </c>
      <c r="U13" s="19">
        <v>0</v>
      </c>
      <c r="V13" s="7" t="s">
        <v>387</v>
      </c>
      <c r="W13" s="19">
        <f>K13/30*5</f>
        <v>16666.666666666668</v>
      </c>
      <c r="X13" s="7" t="s">
        <v>386</v>
      </c>
      <c r="Y13" s="7" t="s">
        <v>10</v>
      </c>
      <c r="Z13" s="7" t="s">
        <v>383</v>
      </c>
      <c r="AA13" s="7" t="s">
        <v>10</v>
      </c>
      <c r="AB13" s="7" t="s">
        <v>383</v>
      </c>
      <c r="AC13" s="7" t="s">
        <v>10</v>
      </c>
      <c r="AD13" s="7" t="s">
        <v>383</v>
      </c>
      <c r="AE13" s="19">
        <v>0</v>
      </c>
      <c r="AF13" s="7" t="s">
        <v>3</v>
      </c>
      <c r="AG13" s="19">
        <v>0</v>
      </c>
      <c r="AH13" s="7" t="s">
        <v>3</v>
      </c>
      <c r="AI13" s="7" t="s">
        <v>10</v>
      </c>
      <c r="AJ13" s="7" t="s">
        <v>383</v>
      </c>
      <c r="AK13" s="19">
        <f>IF(K13&gt;=80.04*300,80.04*300*0.13/2,K13*0.13/2)</f>
        <v>1560.7800000000002</v>
      </c>
      <c r="AL13" s="7" t="s">
        <v>387</v>
      </c>
      <c r="AM13" s="19">
        <f t="shared" ref="AM13:AM76" si="0">88.36*30</f>
        <v>2650.8</v>
      </c>
      <c r="AN13" s="7" t="s">
        <v>4</v>
      </c>
      <c r="AO13" s="19">
        <v>600</v>
      </c>
      <c r="AP13" s="7" t="s">
        <v>3</v>
      </c>
      <c r="AQ13" s="7" t="s">
        <v>10</v>
      </c>
      <c r="AR13" s="7" t="s">
        <v>383</v>
      </c>
      <c r="AS13" s="7" t="s">
        <v>10</v>
      </c>
    </row>
    <row r="14" spans="1:45" s="2" customFormat="1" ht="22.5" customHeight="1">
      <c r="A14" s="17"/>
      <c r="B14" s="3" t="s">
        <v>5</v>
      </c>
      <c r="C14" s="4">
        <v>18</v>
      </c>
      <c r="D14" s="5" t="s">
        <v>24</v>
      </c>
      <c r="E14" s="5" t="s">
        <v>11</v>
      </c>
      <c r="F14" s="5" t="s">
        <v>358</v>
      </c>
      <c r="G14" s="6" t="s">
        <v>25</v>
      </c>
      <c r="H14" s="6" t="s">
        <v>26</v>
      </c>
      <c r="I14" s="6" t="s">
        <v>27</v>
      </c>
      <c r="J14" s="6" t="s">
        <v>354</v>
      </c>
      <c r="K14" s="19">
        <v>81000</v>
      </c>
      <c r="L14" s="19">
        <v>57602.856249999997</v>
      </c>
      <c r="M14" s="7" t="s">
        <v>10</v>
      </c>
      <c r="N14" s="7" t="s">
        <v>10</v>
      </c>
      <c r="O14" s="7" t="s">
        <v>383</v>
      </c>
      <c r="P14" s="7" t="s">
        <v>10</v>
      </c>
      <c r="Q14" s="7" t="s">
        <v>10</v>
      </c>
      <c r="R14" s="7" t="s">
        <v>383</v>
      </c>
      <c r="S14" s="19">
        <f>K14/30*40</f>
        <v>108000</v>
      </c>
      <c r="T14" s="7" t="s">
        <v>3</v>
      </c>
      <c r="U14" s="19">
        <v>0</v>
      </c>
      <c r="V14" s="7" t="s">
        <v>387</v>
      </c>
      <c r="W14" s="19">
        <f>K14/30*5</f>
        <v>13500</v>
      </c>
      <c r="X14" s="7" t="s">
        <v>386</v>
      </c>
      <c r="Y14" s="7" t="s">
        <v>10</v>
      </c>
      <c r="Z14" s="7" t="s">
        <v>383</v>
      </c>
      <c r="AA14" s="7" t="s">
        <v>10</v>
      </c>
      <c r="AB14" s="7" t="s">
        <v>383</v>
      </c>
      <c r="AC14" s="7" t="s">
        <v>10</v>
      </c>
      <c r="AD14" s="7" t="s">
        <v>383</v>
      </c>
      <c r="AE14" s="19">
        <v>0</v>
      </c>
      <c r="AF14" s="7" t="s">
        <v>3</v>
      </c>
      <c r="AG14" s="19">
        <v>0</v>
      </c>
      <c r="AH14" s="7" t="s">
        <v>3</v>
      </c>
      <c r="AI14" s="7" t="s">
        <v>10</v>
      </c>
      <c r="AJ14" s="7" t="s">
        <v>383</v>
      </c>
      <c r="AK14" s="19">
        <f>IF(K14&gt;=80.04*300,80.04*300*0.13/2,K14*0.13/2)</f>
        <v>1560.7800000000002</v>
      </c>
      <c r="AL14" s="7" t="s">
        <v>387</v>
      </c>
      <c r="AM14" s="19">
        <f t="shared" si="0"/>
        <v>2650.8</v>
      </c>
      <c r="AN14" s="7" t="s">
        <v>4</v>
      </c>
      <c r="AO14" s="19">
        <v>600</v>
      </c>
      <c r="AP14" s="7" t="s">
        <v>3</v>
      </c>
      <c r="AQ14" s="7" t="s">
        <v>10</v>
      </c>
      <c r="AR14" s="7" t="s">
        <v>383</v>
      </c>
      <c r="AS14" s="7" t="s">
        <v>10</v>
      </c>
    </row>
    <row r="15" spans="1:45" s="2" customFormat="1" ht="22.5" customHeight="1">
      <c r="A15" s="17"/>
      <c r="B15" s="3" t="s">
        <v>5</v>
      </c>
      <c r="C15" s="4">
        <v>18</v>
      </c>
      <c r="D15" s="5" t="s">
        <v>12</v>
      </c>
      <c r="E15" s="5" t="s">
        <v>11</v>
      </c>
      <c r="F15" s="5" t="s">
        <v>357</v>
      </c>
      <c r="G15" s="6" t="s">
        <v>13</v>
      </c>
      <c r="H15" s="6" t="s">
        <v>14</v>
      </c>
      <c r="I15" s="6" t="s">
        <v>15</v>
      </c>
      <c r="J15" s="6" t="s">
        <v>353</v>
      </c>
      <c r="K15" s="19">
        <v>81000</v>
      </c>
      <c r="L15" s="19">
        <v>57602.856249999997</v>
      </c>
      <c r="M15" s="7" t="s">
        <v>10</v>
      </c>
      <c r="N15" s="7" t="s">
        <v>10</v>
      </c>
      <c r="O15" s="7" t="s">
        <v>383</v>
      </c>
      <c r="P15" s="7" t="s">
        <v>10</v>
      </c>
      <c r="Q15" s="7" t="s">
        <v>10</v>
      </c>
      <c r="R15" s="7" t="s">
        <v>383</v>
      </c>
      <c r="S15" s="19">
        <f t="shared" ref="S15:S78" si="1">K15/30*40</f>
        <v>108000</v>
      </c>
      <c r="T15" s="7" t="s">
        <v>3</v>
      </c>
      <c r="U15" s="19">
        <v>0</v>
      </c>
      <c r="V15" s="7" t="s">
        <v>387</v>
      </c>
      <c r="W15" s="19">
        <f t="shared" ref="W15:W78" si="2">K15/30*5</f>
        <v>13500</v>
      </c>
      <c r="X15" s="7" t="s">
        <v>386</v>
      </c>
      <c r="Y15" s="7" t="s">
        <v>10</v>
      </c>
      <c r="Z15" s="7" t="s">
        <v>383</v>
      </c>
      <c r="AA15" s="7" t="s">
        <v>10</v>
      </c>
      <c r="AB15" s="7" t="s">
        <v>383</v>
      </c>
      <c r="AC15" s="7" t="s">
        <v>10</v>
      </c>
      <c r="AD15" s="7" t="s">
        <v>383</v>
      </c>
      <c r="AE15" s="19">
        <v>0</v>
      </c>
      <c r="AF15" s="7" t="s">
        <v>3</v>
      </c>
      <c r="AG15" s="19">
        <v>0</v>
      </c>
      <c r="AH15" s="7" t="s">
        <v>3</v>
      </c>
      <c r="AI15" s="7" t="s">
        <v>10</v>
      </c>
      <c r="AJ15" s="7" t="s">
        <v>383</v>
      </c>
      <c r="AK15" s="19">
        <f t="shared" ref="AK15:AK78" si="3">IF(K15&gt;=80.04*300,80.04*300*0.13/2,K15*0.13/2)</f>
        <v>1560.7800000000002</v>
      </c>
      <c r="AL15" s="7" t="s">
        <v>387</v>
      </c>
      <c r="AM15" s="19">
        <f t="shared" si="0"/>
        <v>2650.8</v>
      </c>
      <c r="AN15" s="7" t="s">
        <v>4</v>
      </c>
      <c r="AO15" s="19">
        <v>600</v>
      </c>
      <c r="AP15" s="7" t="s">
        <v>3</v>
      </c>
      <c r="AQ15" s="7" t="s">
        <v>10</v>
      </c>
      <c r="AR15" s="7" t="s">
        <v>383</v>
      </c>
      <c r="AS15" s="7" t="s">
        <v>10</v>
      </c>
    </row>
    <row r="16" spans="1:45" s="2" customFormat="1" ht="22.5" customHeight="1">
      <c r="A16" s="17"/>
      <c r="B16" s="3" t="s">
        <v>5</v>
      </c>
      <c r="C16" s="4">
        <v>17</v>
      </c>
      <c r="D16" s="5" t="s">
        <v>20</v>
      </c>
      <c r="E16" s="5" t="s">
        <v>11</v>
      </c>
      <c r="F16" s="5" t="s">
        <v>361</v>
      </c>
      <c r="G16" s="6" t="s">
        <v>21</v>
      </c>
      <c r="H16" s="6" t="s">
        <v>22</v>
      </c>
      <c r="I16" s="6" t="s">
        <v>23</v>
      </c>
      <c r="J16" s="6" t="s">
        <v>353</v>
      </c>
      <c r="K16" s="19">
        <v>80000</v>
      </c>
      <c r="L16" s="19">
        <v>56922.856249999997</v>
      </c>
      <c r="M16" s="7" t="s">
        <v>10</v>
      </c>
      <c r="N16" s="7" t="s">
        <v>10</v>
      </c>
      <c r="O16" s="7" t="s">
        <v>383</v>
      </c>
      <c r="P16" s="7" t="s">
        <v>10</v>
      </c>
      <c r="Q16" s="7" t="s">
        <v>10</v>
      </c>
      <c r="R16" s="7" t="s">
        <v>383</v>
      </c>
      <c r="S16" s="19">
        <f>K16/30*40</f>
        <v>106666.66666666666</v>
      </c>
      <c r="T16" s="7" t="s">
        <v>3</v>
      </c>
      <c r="U16" s="19">
        <v>0</v>
      </c>
      <c r="V16" s="7" t="s">
        <v>387</v>
      </c>
      <c r="W16" s="19">
        <f>K16/30*5</f>
        <v>13333.333333333332</v>
      </c>
      <c r="X16" s="7" t="s">
        <v>386</v>
      </c>
      <c r="Y16" s="7" t="s">
        <v>10</v>
      </c>
      <c r="Z16" s="7" t="s">
        <v>383</v>
      </c>
      <c r="AA16" s="7" t="s">
        <v>10</v>
      </c>
      <c r="AB16" s="7" t="s">
        <v>383</v>
      </c>
      <c r="AC16" s="7" t="s">
        <v>10</v>
      </c>
      <c r="AD16" s="7" t="s">
        <v>383</v>
      </c>
      <c r="AE16" s="19">
        <v>0</v>
      </c>
      <c r="AF16" s="7" t="s">
        <v>3</v>
      </c>
      <c r="AG16" s="19">
        <v>0</v>
      </c>
      <c r="AH16" s="7" t="s">
        <v>3</v>
      </c>
      <c r="AI16" s="7" t="s">
        <v>10</v>
      </c>
      <c r="AJ16" s="7" t="s">
        <v>383</v>
      </c>
      <c r="AK16" s="19">
        <f>IF(K16&gt;=80.04*300,80.04*300*0.13/2,K16*0.13/2)</f>
        <v>1560.7800000000002</v>
      </c>
      <c r="AL16" s="7" t="s">
        <v>387</v>
      </c>
      <c r="AM16" s="19">
        <f t="shared" si="0"/>
        <v>2650.8</v>
      </c>
      <c r="AN16" s="7" t="s">
        <v>4</v>
      </c>
      <c r="AO16" s="19">
        <v>600</v>
      </c>
      <c r="AP16" s="7" t="s">
        <v>3</v>
      </c>
      <c r="AQ16" s="7" t="s">
        <v>10</v>
      </c>
      <c r="AR16" s="7" t="s">
        <v>383</v>
      </c>
      <c r="AS16" s="7" t="s">
        <v>10</v>
      </c>
    </row>
    <row r="17" spans="1:45" s="2" customFormat="1" ht="22.5" customHeight="1">
      <c r="A17" s="17"/>
      <c r="B17" s="3" t="s">
        <v>5</v>
      </c>
      <c r="C17" s="4">
        <v>17</v>
      </c>
      <c r="D17" s="5" t="s">
        <v>16</v>
      </c>
      <c r="E17" s="5" t="s">
        <v>11</v>
      </c>
      <c r="F17" s="5" t="s">
        <v>360</v>
      </c>
      <c r="G17" s="6" t="s">
        <v>17</v>
      </c>
      <c r="H17" s="6" t="s">
        <v>18</v>
      </c>
      <c r="I17" s="6" t="s">
        <v>19</v>
      </c>
      <c r="J17" s="6" t="s">
        <v>354</v>
      </c>
      <c r="K17" s="19">
        <v>77900</v>
      </c>
      <c r="L17" s="19">
        <v>55494.856249999997</v>
      </c>
      <c r="M17" s="7" t="s">
        <v>10</v>
      </c>
      <c r="N17" s="7" t="s">
        <v>10</v>
      </c>
      <c r="O17" s="7" t="s">
        <v>383</v>
      </c>
      <c r="P17" s="7" t="s">
        <v>10</v>
      </c>
      <c r="Q17" s="7" t="s">
        <v>10</v>
      </c>
      <c r="R17" s="7" t="s">
        <v>383</v>
      </c>
      <c r="S17" s="19">
        <f t="shared" si="1"/>
        <v>103866.66666666666</v>
      </c>
      <c r="T17" s="7" t="s">
        <v>3</v>
      </c>
      <c r="U17" s="19">
        <v>0</v>
      </c>
      <c r="V17" s="7" t="s">
        <v>387</v>
      </c>
      <c r="W17" s="19">
        <f t="shared" si="2"/>
        <v>12983.333333333332</v>
      </c>
      <c r="X17" s="7" t="s">
        <v>386</v>
      </c>
      <c r="Y17" s="7" t="s">
        <v>10</v>
      </c>
      <c r="Z17" s="7" t="s">
        <v>383</v>
      </c>
      <c r="AA17" s="7" t="s">
        <v>10</v>
      </c>
      <c r="AB17" s="7" t="s">
        <v>383</v>
      </c>
      <c r="AC17" s="7" t="s">
        <v>10</v>
      </c>
      <c r="AD17" s="7" t="s">
        <v>383</v>
      </c>
      <c r="AE17" s="19">
        <v>0</v>
      </c>
      <c r="AF17" s="7" t="s">
        <v>3</v>
      </c>
      <c r="AG17" s="19">
        <v>0</v>
      </c>
      <c r="AH17" s="7" t="s">
        <v>3</v>
      </c>
      <c r="AI17" s="7" t="s">
        <v>10</v>
      </c>
      <c r="AJ17" s="7" t="s">
        <v>383</v>
      </c>
      <c r="AK17" s="19">
        <f t="shared" si="3"/>
        <v>1560.7800000000002</v>
      </c>
      <c r="AL17" s="7" t="s">
        <v>387</v>
      </c>
      <c r="AM17" s="19">
        <f t="shared" si="0"/>
        <v>2650.8</v>
      </c>
      <c r="AN17" s="7" t="s">
        <v>4</v>
      </c>
      <c r="AO17" s="19">
        <v>600</v>
      </c>
      <c r="AP17" s="7" t="s">
        <v>3</v>
      </c>
      <c r="AQ17" s="7" t="s">
        <v>10</v>
      </c>
      <c r="AR17" s="7" t="s">
        <v>383</v>
      </c>
      <c r="AS17" s="7" t="s">
        <v>10</v>
      </c>
    </row>
    <row r="18" spans="1:45" s="2" customFormat="1" ht="22.5" customHeight="1">
      <c r="A18" s="17"/>
      <c r="B18" s="3" t="s">
        <v>5</v>
      </c>
      <c r="C18" s="4">
        <v>16</v>
      </c>
      <c r="D18" s="5" t="s">
        <v>29</v>
      </c>
      <c r="E18" s="5" t="s">
        <v>28</v>
      </c>
      <c r="F18" s="5" t="s">
        <v>358</v>
      </c>
      <c r="G18" s="6" t="s">
        <v>30</v>
      </c>
      <c r="H18" s="6" t="s">
        <v>31</v>
      </c>
      <c r="I18" s="6" t="s">
        <v>32</v>
      </c>
      <c r="J18" s="6" t="s">
        <v>353</v>
      </c>
      <c r="K18" s="19">
        <v>68700</v>
      </c>
      <c r="L18" s="19">
        <v>49238.856249999997</v>
      </c>
      <c r="M18" s="7" t="s">
        <v>10</v>
      </c>
      <c r="N18" s="7" t="s">
        <v>10</v>
      </c>
      <c r="O18" s="7" t="s">
        <v>383</v>
      </c>
      <c r="P18" s="7" t="s">
        <v>10</v>
      </c>
      <c r="Q18" s="7" t="s">
        <v>10</v>
      </c>
      <c r="R18" s="7" t="s">
        <v>383</v>
      </c>
      <c r="S18" s="19">
        <f t="shared" si="1"/>
        <v>91600</v>
      </c>
      <c r="T18" s="7" t="s">
        <v>3</v>
      </c>
      <c r="U18" s="19">
        <v>23</v>
      </c>
      <c r="V18" s="7" t="s">
        <v>387</v>
      </c>
      <c r="W18" s="19">
        <f t="shared" si="2"/>
        <v>11450</v>
      </c>
      <c r="X18" s="7" t="s">
        <v>386</v>
      </c>
      <c r="Y18" s="7" t="s">
        <v>10</v>
      </c>
      <c r="Z18" s="7" t="s">
        <v>383</v>
      </c>
      <c r="AA18" s="7" t="s">
        <v>10</v>
      </c>
      <c r="AB18" s="7" t="s">
        <v>383</v>
      </c>
      <c r="AC18" s="7" t="s">
        <v>10</v>
      </c>
      <c r="AD18" s="7" t="s">
        <v>383</v>
      </c>
      <c r="AE18" s="19">
        <v>0</v>
      </c>
      <c r="AF18" s="7" t="s">
        <v>3</v>
      </c>
      <c r="AG18" s="19">
        <v>0</v>
      </c>
      <c r="AH18" s="7" t="s">
        <v>3</v>
      </c>
      <c r="AI18" s="7" t="s">
        <v>10</v>
      </c>
      <c r="AJ18" s="7" t="s">
        <v>383</v>
      </c>
      <c r="AK18" s="19">
        <f t="shared" si="3"/>
        <v>1560.7800000000002</v>
      </c>
      <c r="AL18" s="7" t="s">
        <v>387</v>
      </c>
      <c r="AM18" s="19">
        <f t="shared" si="0"/>
        <v>2650.8</v>
      </c>
      <c r="AN18" s="7" t="s">
        <v>4</v>
      </c>
      <c r="AO18" s="19">
        <v>600</v>
      </c>
      <c r="AP18" s="7" t="s">
        <v>3</v>
      </c>
      <c r="AQ18" s="7" t="s">
        <v>10</v>
      </c>
      <c r="AR18" s="7" t="s">
        <v>383</v>
      </c>
      <c r="AS18" s="7" t="s">
        <v>10</v>
      </c>
    </row>
    <row r="19" spans="1:45" s="2" customFormat="1" ht="22.5" customHeight="1">
      <c r="A19" s="17"/>
      <c r="B19" s="3" t="s">
        <v>5</v>
      </c>
      <c r="C19" s="4">
        <v>16</v>
      </c>
      <c r="D19" s="9" t="s">
        <v>37</v>
      </c>
      <c r="E19" s="5" t="s">
        <v>28</v>
      </c>
      <c r="F19" s="5" t="s">
        <v>357</v>
      </c>
      <c r="G19" s="6" t="s">
        <v>38</v>
      </c>
      <c r="H19" s="6" t="s">
        <v>39</v>
      </c>
      <c r="I19" s="6" t="s">
        <v>40</v>
      </c>
      <c r="J19" s="6" t="s">
        <v>353</v>
      </c>
      <c r="K19" s="19">
        <v>62500</v>
      </c>
      <c r="L19" s="19">
        <v>45022.856249999997</v>
      </c>
      <c r="M19" s="7" t="s">
        <v>10</v>
      </c>
      <c r="N19" s="7" t="s">
        <v>10</v>
      </c>
      <c r="O19" s="7" t="s">
        <v>383</v>
      </c>
      <c r="P19" s="7" t="s">
        <v>10</v>
      </c>
      <c r="Q19" s="7" t="s">
        <v>10</v>
      </c>
      <c r="R19" s="7" t="s">
        <v>383</v>
      </c>
      <c r="S19" s="19">
        <f>K19/30*40</f>
        <v>83333.333333333343</v>
      </c>
      <c r="T19" s="7" t="s">
        <v>3</v>
      </c>
      <c r="U19" s="19">
        <v>23</v>
      </c>
      <c r="V19" s="7" t="s">
        <v>387</v>
      </c>
      <c r="W19" s="19">
        <f>K19/30*5</f>
        <v>10416.666666666668</v>
      </c>
      <c r="X19" s="7" t="s">
        <v>386</v>
      </c>
      <c r="Y19" s="7" t="s">
        <v>10</v>
      </c>
      <c r="Z19" s="7" t="s">
        <v>383</v>
      </c>
      <c r="AA19" s="7" t="s">
        <v>10</v>
      </c>
      <c r="AB19" s="7" t="s">
        <v>383</v>
      </c>
      <c r="AC19" s="7" t="s">
        <v>10</v>
      </c>
      <c r="AD19" s="7" t="s">
        <v>383</v>
      </c>
      <c r="AE19" s="19">
        <v>0</v>
      </c>
      <c r="AF19" s="7" t="s">
        <v>3</v>
      </c>
      <c r="AG19" s="19">
        <v>0</v>
      </c>
      <c r="AH19" s="7" t="s">
        <v>3</v>
      </c>
      <c r="AI19" s="7" t="s">
        <v>10</v>
      </c>
      <c r="AJ19" s="7" t="s">
        <v>383</v>
      </c>
      <c r="AK19" s="19">
        <f>IF(K19&gt;=80.04*300,80.04*300*0.13/2,K19*0.13/2)</f>
        <v>1560.7800000000002</v>
      </c>
      <c r="AL19" s="7" t="s">
        <v>387</v>
      </c>
      <c r="AM19" s="19">
        <f t="shared" si="0"/>
        <v>2650.8</v>
      </c>
      <c r="AN19" s="7" t="s">
        <v>4</v>
      </c>
      <c r="AO19" s="19">
        <v>600</v>
      </c>
      <c r="AP19" s="7" t="s">
        <v>3</v>
      </c>
      <c r="AQ19" s="7" t="s">
        <v>10</v>
      </c>
      <c r="AR19" s="7" t="s">
        <v>383</v>
      </c>
      <c r="AS19" s="7" t="s">
        <v>10</v>
      </c>
    </row>
    <row r="20" spans="1:45" s="2" customFormat="1" ht="28.5">
      <c r="A20" s="17"/>
      <c r="B20" s="3" t="s">
        <v>5</v>
      </c>
      <c r="C20" s="4">
        <v>15</v>
      </c>
      <c r="D20" s="9" t="s">
        <v>33</v>
      </c>
      <c r="E20" s="5" t="s">
        <v>28</v>
      </c>
      <c r="F20" s="9" t="s">
        <v>359</v>
      </c>
      <c r="G20" s="6" t="s">
        <v>34</v>
      </c>
      <c r="H20" s="6" t="s">
        <v>35</v>
      </c>
      <c r="I20" s="6" t="s">
        <v>36</v>
      </c>
      <c r="J20" s="6" t="s">
        <v>353</v>
      </c>
      <c r="K20" s="19">
        <v>68700</v>
      </c>
      <c r="L20" s="19">
        <v>49238.856249999997</v>
      </c>
      <c r="M20" s="7" t="s">
        <v>10</v>
      </c>
      <c r="N20" s="7" t="s">
        <v>10</v>
      </c>
      <c r="O20" s="7" t="s">
        <v>383</v>
      </c>
      <c r="P20" s="7" t="s">
        <v>10</v>
      </c>
      <c r="Q20" s="7" t="s">
        <v>10</v>
      </c>
      <c r="R20" s="7" t="s">
        <v>383</v>
      </c>
      <c r="S20" s="19">
        <f t="shared" si="1"/>
        <v>91600</v>
      </c>
      <c r="T20" s="7" t="s">
        <v>3</v>
      </c>
      <c r="U20" s="19">
        <v>41</v>
      </c>
      <c r="V20" s="7" t="s">
        <v>387</v>
      </c>
      <c r="W20" s="19">
        <f t="shared" si="2"/>
        <v>11450</v>
      </c>
      <c r="X20" s="7" t="s">
        <v>386</v>
      </c>
      <c r="Y20" s="7" t="s">
        <v>10</v>
      </c>
      <c r="Z20" s="7" t="s">
        <v>383</v>
      </c>
      <c r="AA20" s="7" t="s">
        <v>10</v>
      </c>
      <c r="AB20" s="7" t="s">
        <v>383</v>
      </c>
      <c r="AC20" s="7" t="s">
        <v>10</v>
      </c>
      <c r="AD20" s="7" t="s">
        <v>383</v>
      </c>
      <c r="AE20" s="19">
        <v>0</v>
      </c>
      <c r="AF20" s="7" t="s">
        <v>3</v>
      </c>
      <c r="AG20" s="19">
        <v>0</v>
      </c>
      <c r="AH20" s="7" t="s">
        <v>3</v>
      </c>
      <c r="AI20" s="7" t="s">
        <v>10</v>
      </c>
      <c r="AJ20" s="7" t="s">
        <v>383</v>
      </c>
      <c r="AK20" s="19">
        <f t="shared" si="3"/>
        <v>1560.7800000000002</v>
      </c>
      <c r="AL20" s="7" t="s">
        <v>387</v>
      </c>
      <c r="AM20" s="19">
        <f t="shared" si="0"/>
        <v>2650.8</v>
      </c>
      <c r="AN20" s="7" t="s">
        <v>4</v>
      </c>
      <c r="AO20" s="19">
        <v>600</v>
      </c>
      <c r="AP20" s="7" t="s">
        <v>3</v>
      </c>
      <c r="AQ20" s="7" t="s">
        <v>10</v>
      </c>
      <c r="AR20" s="7" t="s">
        <v>383</v>
      </c>
      <c r="AS20" s="7" t="s">
        <v>10</v>
      </c>
    </row>
    <row r="21" spans="1:45" s="2" customFormat="1" ht="22.5" customHeight="1">
      <c r="A21" s="17"/>
      <c r="B21" s="3" t="s">
        <v>5</v>
      </c>
      <c r="C21" s="4">
        <v>15</v>
      </c>
      <c r="D21" s="5" t="s">
        <v>41</v>
      </c>
      <c r="E21" s="9" t="s">
        <v>41</v>
      </c>
      <c r="F21" s="6" t="s">
        <v>355</v>
      </c>
      <c r="G21" s="6" t="s">
        <v>42</v>
      </c>
      <c r="H21" s="6" t="s">
        <v>43</v>
      </c>
      <c r="I21" s="6" t="s">
        <v>44</v>
      </c>
      <c r="J21" s="6" t="s">
        <v>354</v>
      </c>
      <c r="K21" s="19">
        <v>64000</v>
      </c>
      <c r="L21" s="19">
        <v>46042.856249999997</v>
      </c>
      <c r="M21" s="7" t="s">
        <v>10</v>
      </c>
      <c r="N21" s="7" t="s">
        <v>10</v>
      </c>
      <c r="O21" s="7" t="s">
        <v>383</v>
      </c>
      <c r="P21" s="7" t="s">
        <v>10</v>
      </c>
      <c r="Q21" s="7" t="s">
        <v>10</v>
      </c>
      <c r="R21" s="7" t="s">
        <v>383</v>
      </c>
      <c r="S21" s="19">
        <f t="shared" si="1"/>
        <v>85333.333333333343</v>
      </c>
      <c r="T21" s="7" t="s">
        <v>3</v>
      </c>
      <c r="U21" s="19">
        <v>23</v>
      </c>
      <c r="V21" s="7" t="s">
        <v>387</v>
      </c>
      <c r="W21" s="19">
        <f t="shared" si="2"/>
        <v>10666.666666666668</v>
      </c>
      <c r="X21" s="7" t="s">
        <v>386</v>
      </c>
      <c r="Y21" s="7" t="s">
        <v>10</v>
      </c>
      <c r="Z21" s="7" t="s">
        <v>383</v>
      </c>
      <c r="AA21" s="7" t="s">
        <v>10</v>
      </c>
      <c r="AB21" s="7" t="s">
        <v>383</v>
      </c>
      <c r="AC21" s="7" t="s">
        <v>10</v>
      </c>
      <c r="AD21" s="7" t="s">
        <v>383</v>
      </c>
      <c r="AE21" s="19">
        <v>0</v>
      </c>
      <c r="AF21" s="7" t="s">
        <v>3</v>
      </c>
      <c r="AG21" s="19">
        <v>0</v>
      </c>
      <c r="AH21" s="7" t="s">
        <v>3</v>
      </c>
      <c r="AI21" s="7" t="s">
        <v>10</v>
      </c>
      <c r="AJ21" s="7" t="s">
        <v>383</v>
      </c>
      <c r="AK21" s="19">
        <f t="shared" si="3"/>
        <v>1560.7800000000002</v>
      </c>
      <c r="AL21" s="7" t="s">
        <v>387</v>
      </c>
      <c r="AM21" s="19">
        <f t="shared" si="0"/>
        <v>2650.8</v>
      </c>
      <c r="AN21" s="7" t="s">
        <v>4</v>
      </c>
      <c r="AO21" s="19">
        <v>600</v>
      </c>
      <c r="AP21" s="7" t="s">
        <v>3</v>
      </c>
      <c r="AQ21" s="7" t="s">
        <v>10</v>
      </c>
      <c r="AR21" s="7" t="s">
        <v>383</v>
      </c>
      <c r="AS21" s="7" t="s">
        <v>10</v>
      </c>
    </row>
    <row r="22" spans="1:45" s="2" customFormat="1" ht="22.5" customHeight="1">
      <c r="A22" s="17"/>
      <c r="B22" s="3" t="s">
        <v>5</v>
      </c>
      <c r="C22" s="4">
        <v>14</v>
      </c>
      <c r="D22" s="5" t="s">
        <v>46</v>
      </c>
      <c r="E22" s="5" t="s">
        <v>45</v>
      </c>
      <c r="F22" s="5" t="s">
        <v>361</v>
      </c>
      <c r="G22" s="6" t="s">
        <v>47</v>
      </c>
      <c r="H22" s="6" t="s">
        <v>48</v>
      </c>
      <c r="I22" s="6" t="s">
        <v>49</v>
      </c>
      <c r="J22" s="6" t="s">
        <v>354</v>
      </c>
      <c r="K22" s="19">
        <v>61000</v>
      </c>
      <c r="L22" s="19">
        <v>43972.856249999997</v>
      </c>
      <c r="M22" s="7" t="s">
        <v>10</v>
      </c>
      <c r="N22" s="7" t="s">
        <v>10</v>
      </c>
      <c r="O22" s="7" t="s">
        <v>383</v>
      </c>
      <c r="P22" s="7" t="s">
        <v>10</v>
      </c>
      <c r="Q22" s="7" t="s">
        <v>10</v>
      </c>
      <c r="R22" s="7" t="s">
        <v>383</v>
      </c>
      <c r="S22" s="19">
        <f t="shared" si="1"/>
        <v>81333.333333333328</v>
      </c>
      <c r="T22" s="7" t="s">
        <v>3</v>
      </c>
      <c r="U22" s="19">
        <v>54.5</v>
      </c>
      <c r="V22" s="7" t="s">
        <v>387</v>
      </c>
      <c r="W22" s="19">
        <f t="shared" si="2"/>
        <v>10166.666666666666</v>
      </c>
      <c r="X22" s="7" t="s">
        <v>386</v>
      </c>
      <c r="Y22" s="7" t="s">
        <v>10</v>
      </c>
      <c r="Z22" s="7" t="s">
        <v>383</v>
      </c>
      <c r="AA22" s="7" t="s">
        <v>10</v>
      </c>
      <c r="AB22" s="7" t="s">
        <v>383</v>
      </c>
      <c r="AC22" s="7" t="s">
        <v>10</v>
      </c>
      <c r="AD22" s="7" t="s">
        <v>383</v>
      </c>
      <c r="AE22" s="19">
        <v>0</v>
      </c>
      <c r="AF22" s="7" t="s">
        <v>3</v>
      </c>
      <c r="AG22" s="19">
        <v>0</v>
      </c>
      <c r="AH22" s="7" t="s">
        <v>3</v>
      </c>
      <c r="AI22" s="7" t="s">
        <v>10</v>
      </c>
      <c r="AJ22" s="7" t="s">
        <v>383</v>
      </c>
      <c r="AK22" s="19">
        <f t="shared" si="3"/>
        <v>1560.7800000000002</v>
      </c>
      <c r="AL22" s="7" t="s">
        <v>387</v>
      </c>
      <c r="AM22" s="19">
        <f t="shared" si="0"/>
        <v>2650.8</v>
      </c>
      <c r="AN22" s="7" t="s">
        <v>4</v>
      </c>
      <c r="AO22" s="19">
        <v>600</v>
      </c>
      <c r="AP22" s="7" t="s">
        <v>3</v>
      </c>
      <c r="AQ22" s="7" t="s">
        <v>10</v>
      </c>
      <c r="AR22" s="7" t="s">
        <v>383</v>
      </c>
      <c r="AS22" s="7" t="s">
        <v>10</v>
      </c>
    </row>
    <row r="23" spans="1:45" s="2" customFormat="1" ht="22.5" customHeight="1">
      <c r="A23" s="17"/>
      <c r="B23" s="3" t="s">
        <v>5</v>
      </c>
      <c r="C23" s="4">
        <v>14</v>
      </c>
      <c r="D23" s="5" t="s">
        <v>50</v>
      </c>
      <c r="E23" s="5" t="s">
        <v>45</v>
      </c>
      <c r="F23" s="5" t="s">
        <v>361</v>
      </c>
      <c r="G23" s="6" t="s">
        <v>51</v>
      </c>
      <c r="H23" s="6" t="s">
        <v>52</v>
      </c>
      <c r="I23" s="6" t="s">
        <v>53</v>
      </c>
      <c r="J23" s="6" t="s">
        <v>354</v>
      </c>
      <c r="K23" s="19">
        <v>61000</v>
      </c>
      <c r="L23" s="19">
        <v>43972.856249999997</v>
      </c>
      <c r="M23" s="7" t="s">
        <v>10</v>
      </c>
      <c r="N23" s="7" t="s">
        <v>10</v>
      </c>
      <c r="O23" s="7" t="s">
        <v>383</v>
      </c>
      <c r="P23" s="7" t="s">
        <v>10</v>
      </c>
      <c r="Q23" s="7" t="s">
        <v>10</v>
      </c>
      <c r="R23" s="7" t="s">
        <v>383</v>
      </c>
      <c r="S23" s="19">
        <f t="shared" si="1"/>
        <v>81333.333333333328</v>
      </c>
      <c r="T23" s="7" t="s">
        <v>3</v>
      </c>
      <c r="U23" s="19">
        <v>27.5</v>
      </c>
      <c r="V23" s="7" t="s">
        <v>387</v>
      </c>
      <c r="W23" s="19">
        <f t="shared" si="2"/>
        <v>10166.666666666666</v>
      </c>
      <c r="X23" s="7" t="s">
        <v>386</v>
      </c>
      <c r="Y23" s="7" t="s">
        <v>10</v>
      </c>
      <c r="Z23" s="7" t="s">
        <v>383</v>
      </c>
      <c r="AA23" s="7" t="s">
        <v>10</v>
      </c>
      <c r="AB23" s="7" t="s">
        <v>383</v>
      </c>
      <c r="AC23" s="7" t="s">
        <v>10</v>
      </c>
      <c r="AD23" s="7" t="s">
        <v>383</v>
      </c>
      <c r="AE23" s="19">
        <v>0</v>
      </c>
      <c r="AF23" s="7" t="s">
        <v>3</v>
      </c>
      <c r="AG23" s="19">
        <v>0</v>
      </c>
      <c r="AH23" s="7" t="s">
        <v>3</v>
      </c>
      <c r="AI23" s="7" t="s">
        <v>10</v>
      </c>
      <c r="AJ23" s="7" t="s">
        <v>383</v>
      </c>
      <c r="AK23" s="19">
        <f t="shared" si="3"/>
        <v>1560.7800000000002</v>
      </c>
      <c r="AL23" s="7" t="s">
        <v>387</v>
      </c>
      <c r="AM23" s="19">
        <f t="shared" si="0"/>
        <v>2650.8</v>
      </c>
      <c r="AN23" s="7" t="s">
        <v>4</v>
      </c>
      <c r="AO23" s="19">
        <v>600</v>
      </c>
      <c r="AP23" s="7" t="s">
        <v>3</v>
      </c>
      <c r="AQ23" s="7" t="s">
        <v>10</v>
      </c>
      <c r="AR23" s="7" t="s">
        <v>383</v>
      </c>
      <c r="AS23" s="7" t="s">
        <v>10</v>
      </c>
    </row>
    <row r="24" spans="1:45" s="11" customFormat="1" ht="22.5" customHeight="1">
      <c r="A24" s="17"/>
      <c r="B24" s="4" t="s">
        <v>5</v>
      </c>
      <c r="C24" s="4">
        <v>14</v>
      </c>
      <c r="D24" s="5" t="s">
        <v>68</v>
      </c>
      <c r="E24" s="5" t="s">
        <v>45</v>
      </c>
      <c r="F24" s="5" t="s">
        <v>358</v>
      </c>
      <c r="G24" s="6" t="s">
        <v>69</v>
      </c>
      <c r="H24" s="6" t="s">
        <v>70</v>
      </c>
      <c r="I24" s="6" t="s">
        <v>71</v>
      </c>
      <c r="J24" s="6" t="s">
        <v>353</v>
      </c>
      <c r="K24" s="19">
        <v>52000</v>
      </c>
      <c r="L24" s="19">
        <v>37672.856249999997</v>
      </c>
      <c r="M24" s="7" t="s">
        <v>10</v>
      </c>
      <c r="N24" s="7" t="s">
        <v>10</v>
      </c>
      <c r="O24" s="7" t="s">
        <v>383</v>
      </c>
      <c r="P24" s="7" t="s">
        <v>10</v>
      </c>
      <c r="Q24" s="7" t="s">
        <v>10</v>
      </c>
      <c r="R24" s="7" t="s">
        <v>383</v>
      </c>
      <c r="S24" s="19">
        <f t="shared" si="1"/>
        <v>69333.333333333328</v>
      </c>
      <c r="T24" s="7" t="s">
        <v>3</v>
      </c>
      <c r="U24" s="19">
        <v>0</v>
      </c>
      <c r="V24" s="7" t="s">
        <v>387</v>
      </c>
      <c r="W24" s="19">
        <f t="shared" si="2"/>
        <v>8666.6666666666661</v>
      </c>
      <c r="X24" s="7" t="s">
        <v>386</v>
      </c>
      <c r="Y24" s="7" t="s">
        <v>10</v>
      </c>
      <c r="Z24" s="7" t="s">
        <v>383</v>
      </c>
      <c r="AA24" s="7" t="s">
        <v>10</v>
      </c>
      <c r="AB24" s="7" t="s">
        <v>383</v>
      </c>
      <c r="AC24" s="7" t="s">
        <v>10</v>
      </c>
      <c r="AD24" s="7" t="s">
        <v>383</v>
      </c>
      <c r="AE24" s="19">
        <v>0</v>
      </c>
      <c r="AF24" s="7" t="s">
        <v>3</v>
      </c>
      <c r="AG24" s="19">
        <v>0</v>
      </c>
      <c r="AH24" s="7" t="s">
        <v>3</v>
      </c>
      <c r="AI24" s="7" t="s">
        <v>10</v>
      </c>
      <c r="AJ24" s="7" t="s">
        <v>383</v>
      </c>
      <c r="AK24" s="19">
        <f>IF(K24&gt;=80.04*300,80.04*300*0.13/2,K24*0.13/2)</f>
        <v>1560.7800000000002</v>
      </c>
      <c r="AL24" s="7" t="s">
        <v>387</v>
      </c>
      <c r="AM24" s="19">
        <f t="shared" si="0"/>
        <v>2650.8</v>
      </c>
      <c r="AN24" s="7" t="s">
        <v>4</v>
      </c>
      <c r="AO24" s="19">
        <v>600</v>
      </c>
      <c r="AP24" s="7" t="s">
        <v>3</v>
      </c>
      <c r="AQ24" s="7" t="s">
        <v>10</v>
      </c>
      <c r="AR24" s="7" t="s">
        <v>383</v>
      </c>
      <c r="AS24" s="7" t="s">
        <v>10</v>
      </c>
    </row>
    <row r="25" spans="1:45" s="2" customFormat="1" ht="22.5" customHeight="1">
      <c r="A25" s="17"/>
      <c r="B25" s="4" t="s">
        <v>5</v>
      </c>
      <c r="C25" s="4">
        <v>14</v>
      </c>
      <c r="D25" s="5" t="s">
        <v>72</v>
      </c>
      <c r="E25" s="5" t="s">
        <v>45</v>
      </c>
      <c r="F25" s="5" t="s">
        <v>357</v>
      </c>
      <c r="G25" s="6" t="s">
        <v>73</v>
      </c>
      <c r="H25" s="6" t="s">
        <v>74</v>
      </c>
      <c r="I25" s="6" t="s">
        <v>75</v>
      </c>
      <c r="J25" s="6" t="s">
        <v>353</v>
      </c>
      <c r="K25" s="19">
        <v>50000</v>
      </c>
      <c r="L25" s="19">
        <v>36272.856249999997</v>
      </c>
      <c r="M25" s="7" t="s">
        <v>10</v>
      </c>
      <c r="N25" s="7" t="s">
        <v>10</v>
      </c>
      <c r="O25" s="7" t="s">
        <v>383</v>
      </c>
      <c r="P25" s="7" t="s">
        <v>10</v>
      </c>
      <c r="Q25" s="7" t="s">
        <v>10</v>
      </c>
      <c r="R25" s="7" t="s">
        <v>383</v>
      </c>
      <c r="S25" s="19">
        <f t="shared" si="1"/>
        <v>66666.666666666672</v>
      </c>
      <c r="T25" s="7" t="s">
        <v>3</v>
      </c>
      <c r="U25" s="19">
        <v>23</v>
      </c>
      <c r="V25" s="7" t="s">
        <v>387</v>
      </c>
      <c r="W25" s="19">
        <f t="shared" si="2"/>
        <v>8333.3333333333339</v>
      </c>
      <c r="X25" s="7" t="s">
        <v>386</v>
      </c>
      <c r="Y25" s="7" t="s">
        <v>10</v>
      </c>
      <c r="Z25" s="7" t="s">
        <v>383</v>
      </c>
      <c r="AA25" s="7" t="s">
        <v>10</v>
      </c>
      <c r="AB25" s="7" t="s">
        <v>383</v>
      </c>
      <c r="AC25" s="7" t="s">
        <v>10</v>
      </c>
      <c r="AD25" s="7" t="s">
        <v>383</v>
      </c>
      <c r="AE25" s="19">
        <v>0</v>
      </c>
      <c r="AF25" s="7" t="s">
        <v>3</v>
      </c>
      <c r="AG25" s="19">
        <v>0</v>
      </c>
      <c r="AH25" s="7" t="s">
        <v>3</v>
      </c>
      <c r="AI25" s="7" t="s">
        <v>10</v>
      </c>
      <c r="AJ25" s="7" t="s">
        <v>383</v>
      </c>
      <c r="AK25" s="19">
        <v>1500</v>
      </c>
      <c r="AL25" s="7" t="s">
        <v>387</v>
      </c>
      <c r="AM25" s="19">
        <f t="shared" si="0"/>
        <v>2650.8</v>
      </c>
      <c r="AN25" s="7" t="s">
        <v>4</v>
      </c>
      <c r="AO25" s="19">
        <v>600</v>
      </c>
      <c r="AP25" s="7" t="s">
        <v>3</v>
      </c>
      <c r="AQ25" s="7" t="s">
        <v>10</v>
      </c>
      <c r="AR25" s="7" t="s">
        <v>383</v>
      </c>
      <c r="AS25" s="7" t="s">
        <v>10</v>
      </c>
    </row>
    <row r="26" spans="1:45" s="11" customFormat="1" ht="28.5">
      <c r="A26" s="17"/>
      <c r="B26" s="4" t="s">
        <v>5</v>
      </c>
      <c r="C26" s="4">
        <v>14</v>
      </c>
      <c r="D26" s="9" t="s">
        <v>84</v>
      </c>
      <c r="E26" s="5" t="s">
        <v>45</v>
      </c>
      <c r="F26" s="5" t="s">
        <v>361</v>
      </c>
      <c r="G26" s="6" t="s">
        <v>85</v>
      </c>
      <c r="H26" s="6" t="s">
        <v>43</v>
      </c>
      <c r="I26" s="6" t="s">
        <v>86</v>
      </c>
      <c r="J26" s="6" t="s">
        <v>354</v>
      </c>
      <c r="K26" s="19">
        <v>47000</v>
      </c>
      <c r="L26" s="19">
        <v>34172.856249999997</v>
      </c>
      <c r="M26" s="7" t="s">
        <v>10</v>
      </c>
      <c r="N26" s="7" t="s">
        <v>10</v>
      </c>
      <c r="O26" s="7" t="s">
        <v>383</v>
      </c>
      <c r="P26" s="7" t="s">
        <v>10</v>
      </c>
      <c r="Q26" s="7" t="s">
        <v>10</v>
      </c>
      <c r="R26" s="7" t="s">
        <v>383</v>
      </c>
      <c r="S26" s="19">
        <f t="shared" si="1"/>
        <v>62666.666666666672</v>
      </c>
      <c r="T26" s="7" t="s">
        <v>3</v>
      </c>
      <c r="U26" s="19">
        <v>41</v>
      </c>
      <c r="V26" s="7" t="s">
        <v>387</v>
      </c>
      <c r="W26" s="19">
        <f t="shared" si="2"/>
        <v>7833.3333333333339</v>
      </c>
      <c r="X26" s="7" t="s">
        <v>386</v>
      </c>
      <c r="Y26" s="7" t="s">
        <v>10</v>
      </c>
      <c r="Z26" s="7" t="s">
        <v>383</v>
      </c>
      <c r="AA26" s="7" t="s">
        <v>10</v>
      </c>
      <c r="AB26" s="7" t="s">
        <v>383</v>
      </c>
      <c r="AC26" s="7" t="s">
        <v>10</v>
      </c>
      <c r="AD26" s="7" t="s">
        <v>383</v>
      </c>
      <c r="AE26" s="19">
        <v>0</v>
      </c>
      <c r="AF26" s="7" t="s">
        <v>3</v>
      </c>
      <c r="AG26" s="19">
        <v>0</v>
      </c>
      <c r="AH26" s="7" t="s">
        <v>3</v>
      </c>
      <c r="AI26" s="7" t="s">
        <v>10</v>
      </c>
      <c r="AJ26" s="7" t="s">
        <v>383</v>
      </c>
      <c r="AK26" s="19">
        <f>IF(K26&gt;=80.04*300,80.04*300*0.13/2,K26*0.13/2)</f>
        <v>1560.7800000000002</v>
      </c>
      <c r="AL26" s="7" t="s">
        <v>387</v>
      </c>
      <c r="AM26" s="19">
        <f t="shared" si="0"/>
        <v>2650.8</v>
      </c>
      <c r="AN26" s="7" t="s">
        <v>4</v>
      </c>
      <c r="AO26" s="19">
        <v>600</v>
      </c>
      <c r="AP26" s="7" t="s">
        <v>3</v>
      </c>
      <c r="AQ26" s="7" t="s">
        <v>10</v>
      </c>
      <c r="AR26" s="7" t="s">
        <v>383</v>
      </c>
      <c r="AS26" s="7" t="s">
        <v>10</v>
      </c>
    </row>
    <row r="27" spans="1:45" s="11" customFormat="1" ht="22.5" customHeight="1">
      <c r="A27" s="17"/>
      <c r="B27" s="4" t="s">
        <v>5</v>
      </c>
      <c r="C27" s="4">
        <v>14</v>
      </c>
      <c r="D27" s="9" t="s">
        <v>103</v>
      </c>
      <c r="E27" s="5" t="s">
        <v>45</v>
      </c>
      <c r="F27" s="5" t="s">
        <v>358</v>
      </c>
      <c r="G27" s="6" t="s">
        <v>104</v>
      </c>
      <c r="H27" s="6" t="s">
        <v>105</v>
      </c>
      <c r="I27" s="6" t="s">
        <v>106</v>
      </c>
      <c r="J27" s="6" t="s">
        <v>354</v>
      </c>
      <c r="K27" s="19">
        <v>47000</v>
      </c>
      <c r="L27" s="19">
        <v>34172.856249999997</v>
      </c>
      <c r="M27" s="7" t="s">
        <v>10</v>
      </c>
      <c r="N27" s="7" t="s">
        <v>10</v>
      </c>
      <c r="O27" s="7" t="s">
        <v>383</v>
      </c>
      <c r="P27" s="7" t="s">
        <v>10</v>
      </c>
      <c r="Q27" s="7" t="s">
        <v>10</v>
      </c>
      <c r="R27" s="7" t="s">
        <v>383</v>
      </c>
      <c r="S27" s="19">
        <f t="shared" si="1"/>
        <v>62666.666666666672</v>
      </c>
      <c r="T27" s="7" t="s">
        <v>3</v>
      </c>
      <c r="U27" s="19">
        <v>0</v>
      </c>
      <c r="V27" s="7" t="s">
        <v>387</v>
      </c>
      <c r="W27" s="19">
        <f t="shared" si="2"/>
        <v>7833.3333333333339</v>
      </c>
      <c r="X27" s="7" t="s">
        <v>386</v>
      </c>
      <c r="Y27" s="7" t="s">
        <v>10</v>
      </c>
      <c r="Z27" s="7" t="s">
        <v>383</v>
      </c>
      <c r="AA27" s="7" t="s">
        <v>10</v>
      </c>
      <c r="AB27" s="7" t="s">
        <v>383</v>
      </c>
      <c r="AC27" s="7" t="s">
        <v>10</v>
      </c>
      <c r="AD27" s="7" t="s">
        <v>383</v>
      </c>
      <c r="AE27" s="19">
        <v>0</v>
      </c>
      <c r="AF27" s="7" t="s">
        <v>3</v>
      </c>
      <c r="AG27" s="19">
        <v>0</v>
      </c>
      <c r="AH27" s="7" t="s">
        <v>3</v>
      </c>
      <c r="AI27" s="7" t="s">
        <v>10</v>
      </c>
      <c r="AJ27" s="7" t="s">
        <v>383</v>
      </c>
      <c r="AK27" s="19">
        <f>IF(K27&gt;=80.04*300,80.04*300*0.13/2,K27*0.13/2)</f>
        <v>1560.7800000000002</v>
      </c>
      <c r="AL27" s="7" t="s">
        <v>387</v>
      </c>
      <c r="AM27" s="19">
        <f t="shared" si="0"/>
        <v>2650.8</v>
      </c>
      <c r="AN27" s="7" t="s">
        <v>4</v>
      </c>
      <c r="AO27" s="19">
        <v>600</v>
      </c>
      <c r="AP27" s="7" t="s">
        <v>3</v>
      </c>
      <c r="AQ27" s="7" t="s">
        <v>10</v>
      </c>
      <c r="AR27" s="7" t="s">
        <v>383</v>
      </c>
      <c r="AS27" s="7" t="s">
        <v>10</v>
      </c>
    </row>
    <row r="28" spans="1:45" s="2" customFormat="1" ht="22.5" customHeight="1">
      <c r="A28" s="17"/>
      <c r="B28" s="4" t="s">
        <v>5</v>
      </c>
      <c r="C28" s="4">
        <v>14</v>
      </c>
      <c r="D28" s="5" t="s">
        <v>93</v>
      </c>
      <c r="E28" s="5" t="s">
        <v>45</v>
      </c>
      <c r="F28" s="5" t="s">
        <v>357</v>
      </c>
      <c r="G28" s="6" t="s">
        <v>484</v>
      </c>
      <c r="H28" s="6" t="s">
        <v>102</v>
      </c>
      <c r="I28" s="6" t="s">
        <v>485</v>
      </c>
      <c r="J28" s="6" t="s">
        <v>354</v>
      </c>
      <c r="K28" s="19">
        <v>47000</v>
      </c>
      <c r="L28" s="19">
        <v>34172.856249999997</v>
      </c>
      <c r="M28" s="7" t="s">
        <v>10</v>
      </c>
      <c r="N28" s="7" t="s">
        <v>10</v>
      </c>
      <c r="O28" s="7" t="s">
        <v>383</v>
      </c>
      <c r="P28" s="7" t="s">
        <v>10</v>
      </c>
      <c r="Q28" s="7" t="s">
        <v>10</v>
      </c>
      <c r="R28" s="7" t="s">
        <v>383</v>
      </c>
      <c r="S28" s="19">
        <f t="shared" si="1"/>
        <v>62666.666666666672</v>
      </c>
      <c r="T28" s="7" t="s">
        <v>3</v>
      </c>
      <c r="U28" s="19">
        <v>0</v>
      </c>
      <c r="V28" s="7" t="s">
        <v>387</v>
      </c>
      <c r="W28" s="19">
        <f t="shared" si="2"/>
        <v>7833.3333333333339</v>
      </c>
      <c r="X28" s="7" t="s">
        <v>386</v>
      </c>
      <c r="Y28" s="7" t="s">
        <v>10</v>
      </c>
      <c r="Z28" s="7" t="s">
        <v>383</v>
      </c>
      <c r="AA28" s="7" t="s">
        <v>10</v>
      </c>
      <c r="AB28" s="7" t="s">
        <v>383</v>
      </c>
      <c r="AC28" s="7" t="s">
        <v>10</v>
      </c>
      <c r="AD28" s="7" t="s">
        <v>383</v>
      </c>
      <c r="AE28" s="19">
        <v>0</v>
      </c>
      <c r="AF28" s="7" t="s">
        <v>3</v>
      </c>
      <c r="AG28" s="19">
        <v>0</v>
      </c>
      <c r="AH28" s="7" t="s">
        <v>3</v>
      </c>
      <c r="AI28" s="7" t="s">
        <v>10</v>
      </c>
      <c r="AJ28" s="7" t="s">
        <v>383</v>
      </c>
      <c r="AK28" s="19">
        <f>IF(K28&gt;=80.04*300,80.04*300*0.13/2,K28*0.13/2)</f>
        <v>1560.7800000000002</v>
      </c>
      <c r="AL28" s="7" t="s">
        <v>387</v>
      </c>
      <c r="AM28" s="19">
        <f t="shared" si="0"/>
        <v>2650.8</v>
      </c>
      <c r="AN28" s="7" t="s">
        <v>4</v>
      </c>
      <c r="AO28" s="19">
        <v>600</v>
      </c>
      <c r="AP28" s="7" t="s">
        <v>3</v>
      </c>
      <c r="AQ28" s="7" t="s">
        <v>10</v>
      </c>
      <c r="AR28" s="7" t="s">
        <v>383</v>
      </c>
      <c r="AS28" s="7" t="s">
        <v>10</v>
      </c>
    </row>
    <row r="29" spans="1:45" s="11" customFormat="1" ht="22.5" customHeight="1">
      <c r="A29" s="17"/>
      <c r="B29" s="4" t="s">
        <v>5</v>
      </c>
      <c r="C29" s="4">
        <v>14</v>
      </c>
      <c r="D29" s="5" t="s">
        <v>90</v>
      </c>
      <c r="E29" s="5" t="s">
        <v>45</v>
      </c>
      <c r="F29" s="5" t="s">
        <v>357</v>
      </c>
      <c r="G29" s="6" t="s">
        <v>91</v>
      </c>
      <c r="H29" s="6" t="s">
        <v>92</v>
      </c>
      <c r="I29" s="6" t="s">
        <v>40</v>
      </c>
      <c r="J29" s="6" t="s">
        <v>354</v>
      </c>
      <c r="K29" s="19">
        <v>45000</v>
      </c>
      <c r="L29" s="19">
        <v>32772.856249999997</v>
      </c>
      <c r="M29" s="7" t="s">
        <v>10</v>
      </c>
      <c r="N29" s="7" t="s">
        <v>10</v>
      </c>
      <c r="O29" s="7" t="s">
        <v>383</v>
      </c>
      <c r="P29" s="7" t="s">
        <v>10</v>
      </c>
      <c r="Q29" s="7" t="s">
        <v>10</v>
      </c>
      <c r="R29" s="7" t="s">
        <v>383</v>
      </c>
      <c r="S29" s="19">
        <f t="shared" si="1"/>
        <v>60000</v>
      </c>
      <c r="T29" s="7" t="s">
        <v>3</v>
      </c>
      <c r="U29" s="19">
        <v>41</v>
      </c>
      <c r="V29" s="7" t="s">
        <v>387</v>
      </c>
      <c r="W29" s="19">
        <f t="shared" si="2"/>
        <v>7500</v>
      </c>
      <c r="X29" s="7" t="s">
        <v>386</v>
      </c>
      <c r="Y29" s="7" t="s">
        <v>10</v>
      </c>
      <c r="Z29" s="7" t="s">
        <v>383</v>
      </c>
      <c r="AA29" s="7" t="s">
        <v>10</v>
      </c>
      <c r="AB29" s="7" t="s">
        <v>383</v>
      </c>
      <c r="AC29" s="7" t="s">
        <v>10</v>
      </c>
      <c r="AD29" s="7" t="s">
        <v>383</v>
      </c>
      <c r="AE29" s="19">
        <v>0</v>
      </c>
      <c r="AF29" s="7" t="s">
        <v>3</v>
      </c>
      <c r="AG29" s="19">
        <v>0</v>
      </c>
      <c r="AH29" s="7" t="s">
        <v>3</v>
      </c>
      <c r="AI29" s="7" t="s">
        <v>10</v>
      </c>
      <c r="AJ29" s="7" t="s">
        <v>383</v>
      </c>
      <c r="AK29" s="19">
        <f>IF(K29&gt;=80.04*300,80.04*300*0.13/2,K29*0.13/2)</f>
        <v>1560.7800000000002</v>
      </c>
      <c r="AL29" s="7" t="s">
        <v>387</v>
      </c>
      <c r="AM29" s="19">
        <f t="shared" si="0"/>
        <v>2650.8</v>
      </c>
      <c r="AN29" s="7" t="s">
        <v>4</v>
      </c>
      <c r="AO29" s="19">
        <v>600</v>
      </c>
      <c r="AP29" s="7" t="s">
        <v>3</v>
      </c>
      <c r="AQ29" s="7" t="s">
        <v>10</v>
      </c>
      <c r="AR29" s="7" t="s">
        <v>383</v>
      </c>
      <c r="AS29" s="7" t="s">
        <v>10</v>
      </c>
    </row>
    <row r="30" spans="1:45" s="11" customFormat="1" ht="22.5" customHeight="1">
      <c r="A30" s="17"/>
      <c r="B30" s="4" t="s">
        <v>5</v>
      </c>
      <c r="C30" s="4">
        <v>14</v>
      </c>
      <c r="D30" s="9" t="s">
        <v>413</v>
      </c>
      <c r="E30" s="5" t="s">
        <v>45</v>
      </c>
      <c r="F30" s="5" t="s">
        <v>361</v>
      </c>
      <c r="G30" s="14" t="s">
        <v>152</v>
      </c>
      <c r="H30" s="6" t="s">
        <v>153</v>
      </c>
      <c r="I30" s="6" t="s">
        <v>154</v>
      </c>
      <c r="J30" s="6" t="s">
        <v>354</v>
      </c>
      <c r="K30" s="19">
        <v>45000</v>
      </c>
      <c r="L30" s="19">
        <v>32772.856249999997</v>
      </c>
      <c r="M30" s="7" t="s">
        <v>10</v>
      </c>
      <c r="N30" s="7" t="s">
        <v>10</v>
      </c>
      <c r="O30" s="7" t="s">
        <v>383</v>
      </c>
      <c r="P30" s="7" t="s">
        <v>10</v>
      </c>
      <c r="Q30" s="7" t="s">
        <v>10</v>
      </c>
      <c r="R30" s="7" t="s">
        <v>383</v>
      </c>
      <c r="S30" s="19">
        <f t="shared" si="1"/>
        <v>60000</v>
      </c>
      <c r="T30" s="7" t="s">
        <v>3</v>
      </c>
      <c r="U30" s="19">
        <v>23</v>
      </c>
      <c r="V30" s="7" t="s">
        <v>387</v>
      </c>
      <c r="W30" s="19">
        <f t="shared" si="2"/>
        <v>7500</v>
      </c>
      <c r="X30" s="7" t="s">
        <v>386</v>
      </c>
      <c r="Y30" s="7" t="s">
        <v>10</v>
      </c>
      <c r="Z30" s="7" t="s">
        <v>383</v>
      </c>
      <c r="AA30" s="7" t="s">
        <v>10</v>
      </c>
      <c r="AB30" s="7" t="s">
        <v>383</v>
      </c>
      <c r="AC30" s="7" t="s">
        <v>10</v>
      </c>
      <c r="AD30" s="7" t="s">
        <v>383</v>
      </c>
      <c r="AE30" s="19">
        <v>0</v>
      </c>
      <c r="AF30" s="7" t="s">
        <v>3</v>
      </c>
      <c r="AG30" s="19">
        <v>0</v>
      </c>
      <c r="AH30" s="7" t="s">
        <v>3</v>
      </c>
      <c r="AI30" s="7" t="s">
        <v>10</v>
      </c>
      <c r="AJ30" s="7" t="s">
        <v>383</v>
      </c>
      <c r="AK30" s="19">
        <f t="shared" ref="AK30" si="4">IF(K30&gt;=80.04*300,80.04*300*0.13/2,K30*0.13/2)</f>
        <v>1560.7800000000002</v>
      </c>
      <c r="AL30" s="7" t="s">
        <v>387</v>
      </c>
      <c r="AM30" s="19">
        <f t="shared" si="0"/>
        <v>2650.8</v>
      </c>
      <c r="AN30" s="7" t="s">
        <v>4</v>
      </c>
      <c r="AO30" s="19">
        <v>600</v>
      </c>
      <c r="AP30" s="7" t="s">
        <v>3</v>
      </c>
      <c r="AQ30" s="7" t="s">
        <v>10</v>
      </c>
      <c r="AR30" s="7" t="s">
        <v>383</v>
      </c>
      <c r="AS30" s="7" t="s">
        <v>10</v>
      </c>
    </row>
    <row r="31" spans="1:45" s="11" customFormat="1" ht="22.5" customHeight="1">
      <c r="A31" s="17"/>
      <c r="B31" s="4" t="s">
        <v>5</v>
      </c>
      <c r="C31" s="4">
        <v>14</v>
      </c>
      <c r="D31" s="5" t="s">
        <v>93</v>
      </c>
      <c r="E31" s="5" t="s">
        <v>45</v>
      </c>
      <c r="F31" s="5" t="s">
        <v>357</v>
      </c>
      <c r="G31" s="6" t="s">
        <v>94</v>
      </c>
      <c r="H31" s="6" t="s">
        <v>95</v>
      </c>
      <c r="I31" s="6" t="s">
        <v>96</v>
      </c>
      <c r="J31" s="6" t="s">
        <v>354</v>
      </c>
      <c r="K31" s="19">
        <v>36500</v>
      </c>
      <c r="L31" s="19">
        <v>26822.856249999997</v>
      </c>
      <c r="M31" s="7" t="s">
        <v>10</v>
      </c>
      <c r="N31" s="7" t="s">
        <v>10</v>
      </c>
      <c r="O31" s="7" t="s">
        <v>383</v>
      </c>
      <c r="P31" s="7" t="s">
        <v>10</v>
      </c>
      <c r="Q31" s="7" t="s">
        <v>10</v>
      </c>
      <c r="R31" s="7" t="s">
        <v>383</v>
      </c>
      <c r="S31" s="19">
        <f>K31/30*40</f>
        <v>48666.666666666672</v>
      </c>
      <c r="T31" s="7" t="s">
        <v>3</v>
      </c>
      <c r="U31" s="19">
        <v>23</v>
      </c>
      <c r="V31" s="7" t="s">
        <v>387</v>
      </c>
      <c r="W31" s="19">
        <f>K31/30*5</f>
        <v>6083.3333333333339</v>
      </c>
      <c r="X31" s="7" t="s">
        <v>386</v>
      </c>
      <c r="Y31" s="7" t="s">
        <v>10</v>
      </c>
      <c r="Z31" s="7" t="s">
        <v>383</v>
      </c>
      <c r="AA31" s="7" t="s">
        <v>10</v>
      </c>
      <c r="AB31" s="7" t="s">
        <v>383</v>
      </c>
      <c r="AC31" s="7" t="s">
        <v>10</v>
      </c>
      <c r="AD31" s="7" t="s">
        <v>383</v>
      </c>
      <c r="AE31" s="19">
        <v>0</v>
      </c>
      <c r="AF31" s="7" t="s">
        <v>3</v>
      </c>
      <c r="AG31" s="19">
        <v>0</v>
      </c>
      <c r="AH31" s="7" t="s">
        <v>3</v>
      </c>
      <c r="AI31" s="7" t="s">
        <v>10</v>
      </c>
      <c r="AJ31" s="7" t="s">
        <v>383</v>
      </c>
      <c r="AK31" s="19">
        <f>IF(K31&gt;=80.04*300,80.04*300*0.13/2,K31*0.13/2)</f>
        <v>1560.7800000000002</v>
      </c>
      <c r="AL31" s="7" t="s">
        <v>387</v>
      </c>
      <c r="AM31" s="19">
        <f t="shared" si="0"/>
        <v>2650.8</v>
      </c>
      <c r="AN31" s="7" t="s">
        <v>4</v>
      </c>
      <c r="AO31" s="19">
        <v>600</v>
      </c>
      <c r="AP31" s="7" t="s">
        <v>3</v>
      </c>
      <c r="AQ31" s="7" t="s">
        <v>10</v>
      </c>
      <c r="AR31" s="7" t="s">
        <v>383</v>
      </c>
      <c r="AS31" s="7" t="s">
        <v>10</v>
      </c>
    </row>
    <row r="32" spans="1:45" s="11" customFormat="1" ht="22.5" customHeight="1">
      <c r="A32" s="17"/>
      <c r="B32" s="4" t="s">
        <v>5</v>
      </c>
      <c r="C32" s="4">
        <v>14</v>
      </c>
      <c r="D32" s="5" t="s">
        <v>97</v>
      </c>
      <c r="E32" s="5" t="s">
        <v>45</v>
      </c>
      <c r="F32" s="5" t="s">
        <v>357</v>
      </c>
      <c r="G32" s="6" t="s">
        <v>98</v>
      </c>
      <c r="H32" s="6" t="s">
        <v>99</v>
      </c>
      <c r="I32" s="6" t="s">
        <v>100</v>
      </c>
      <c r="J32" s="6" t="s">
        <v>353</v>
      </c>
      <c r="K32" s="19">
        <v>36500</v>
      </c>
      <c r="L32" s="19">
        <v>26822.856249999997</v>
      </c>
      <c r="M32" s="7" t="s">
        <v>10</v>
      </c>
      <c r="N32" s="7" t="s">
        <v>10</v>
      </c>
      <c r="O32" s="7" t="s">
        <v>383</v>
      </c>
      <c r="P32" s="7" t="s">
        <v>10</v>
      </c>
      <c r="Q32" s="7" t="s">
        <v>10</v>
      </c>
      <c r="R32" s="7" t="s">
        <v>383</v>
      </c>
      <c r="S32" s="19">
        <f>K32/30*40</f>
        <v>48666.666666666672</v>
      </c>
      <c r="T32" s="7" t="s">
        <v>3</v>
      </c>
      <c r="U32" s="19">
        <v>0</v>
      </c>
      <c r="V32" s="7" t="s">
        <v>387</v>
      </c>
      <c r="W32" s="19">
        <f>K32/30*5</f>
        <v>6083.3333333333339</v>
      </c>
      <c r="X32" s="7" t="s">
        <v>386</v>
      </c>
      <c r="Y32" s="7" t="s">
        <v>10</v>
      </c>
      <c r="Z32" s="7" t="s">
        <v>383</v>
      </c>
      <c r="AA32" s="7" t="s">
        <v>10</v>
      </c>
      <c r="AB32" s="7" t="s">
        <v>383</v>
      </c>
      <c r="AC32" s="7" t="s">
        <v>10</v>
      </c>
      <c r="AD32" s="7" t="s">
        <v>383</v>
      </c>
      <c r="AE32" s="19">
        <v>0</v>
      </c>
      <c r="AF32" s="7" t="s">
        <v>3</v>
      </c>
      <c r="AG32" s="19">
        <v>0</v>
      </c>
      <c r="AH32" s="7" t="s">
        <v>3</v>
      </c>
      <c r="AI32" s="7" t="s">
        <v>10</v>
      </c>
      <c r="AJ32" s="7" t="s">
        <v>383</v>
      </c>
      <c r="AK32" s="19">
        <f>IF(K32&gt;=80.04*300,80.04*300*0.13/2,K32*0.13/2)</f>
        <v>1560.7800000000002</v>
      </c>
      <c r="AL32" s="7" t="s">
        <v>387</v>
      </c>
      <c r="AM32" s="19">
        <f t="shared" si="0"/>
        <v>2650.8</v>
      </c>
      <c r="AN32" s="7" t="s">
        <v>4</v>
      </c>
      <c r="AO32" s="19">
        <v>600</v>
      </c>
      <c r="AP32" s="7" t="s">
        <v>3</v>
      </c>
      <c r="AQ32" s="7" t="s">
        <v>10</v>
      </c>
      <c r="AR32" s="7" t="s">
        <v>383</v>
      </c>
      <c r="AS32" s="7" t="s">
        <v>10</v>
      </c>
    </row>
    <row r="33" spans="1:45" s="2" customFormat="1" ht="22.5" customHeight="1">
      <c r="A33" s="17"/>
      <c r="B33" s="3" t="s">
        <v>5</v>
      </c>
      <c r="C33" s="4">
        <v>13</v>
      </c>
      <c r="D33" s="5" t="s">
        <v>56</v>
      </c>
      <c r="E33" s="5" t="s">
        <v>45</v>
      </c>
      <c r="F33" s="5" t="s">
        <v>360</v>
      </c>
      <c r="G33" s="6" t="s">
        <v>57</v>
      </c>
      <c r="H33" s="6" t="s">
        <v>58</v>
      </c>
      <c r="I33" s="6" t="s">
        <v>59</v>
      </c>
      <c r="J33" s="6" t="s">
        <v>354</v>
      </c>
      <c r="K33" s="19">
        <v>57700</v>
      </c>
      <c r="L33" s="19">
        <v>41662.856249999997</v>
      </c>
      <c r="M33" s="7" t="s">
        <v>10</v>
      </c>
      <c r="N33" s="7" t="s">
        <v>10</v>
      </c>
      <c r="O33" s="7" t="s">
        <v>383</v>
      </c>
      <c r="P33" s="7" t="s">
        <v>10</v>
      </c>
      <c r="Q33" s="7" t="s">
        <v>10</v>
      </c>
      <c r="R33" s="7" t="s">
        <v>383</v>
      </c>
      <c r="S33" s="19">
        <f t="shared" si="1"/>
        <v>76933.333333333328</v>
      </c>
      <c r="T33" s="7" t="s">
        <v>3</v>
      </c>
      <c r="U33" s="19">
        <v>41</v>
      </c>
      <c r="V33" s="7" t="s">
        <v>387</v>
      </c>
      <c r="W33" s="19">
        <f t="shared" si="2"/>
        <v>9616.6666666666661</v>
      </c>
      <c r="X33" s="7" t="s">
        <v>386</v>
      </c>
      <c r="Y33" s="7" t="s">
        <v>10</v>
      </c>
      <c r="Z33" s="7" t="s">
        <v>383</v>
      </c>
      <c r="AA33" s="7" t="s">
        <v>10</v>
      </c>
      <c r="AB33" s="7" t="s">
        <v>383</v>
      </c>
      <c r="AC33" s="7" t="s">
        <v>10</v>
      </c>
      <c r="AD33" s="7" t="s">
        <v>383</v>
      </c>
      <c r="AE33" s="19">
        <v>0</v>
      </c>
      <c r="AF33" s="7" t="s">
        <v>3</v>
      </c>
      <c r="AG33" s="19">
        <v>0</v>
      </c>
      <c r="AH33" s="7" t="s">
        <v>3</v>
      </c>
      <c r="AI33" s="7" t="s">
        <v>10</v>
      </c>
      <c r="AJ33" s="7" t="s">
        <v>383</v>
      </c>
      <c r="AK33" s="19">
        <f t="shared" si="3"/>
        <v>1560.7800000000002</v>
      </c>
      <c r="AL33" s="7" t="s">
        <v>387</v>
      </c>
      <c r="AM33" s="19">
        <f t="shared" si="0"/>
        <v>2650.8</v>
      </c>
      <c r="AN33" s="7" t="s">
        <v>4</v>
      </c>
      <c r="AO33" s="19">
        <v>600</v>
      </c>
      <c r="AP33" s="7" t="s">
        <v>3</v>
      </c>
      <c r="AQ33" s="7" t="s">
        <v>10</v>
      </c>
      <c r="AR33" s="7" t="s">
        <v>383</v>
      </c>
      <c r="AS33" s="7" t="s">
        <v>10</v>
      </c>
    </row>
    <row r="34" spans="1:45" s="2" customFormat="1" ht="22.5" customHeight="1">
      <c r="A34" s="17"/>
      <c r="B34" s="4" t="s">
        <v>5</v>
      </c>
      <c r="C34" s="4">
        <v>13</v>
      </c>
      <c r="D34" s="5" t="s">
        <v>60</v>
      </c>
      <c r="E34" s="5" t="s">
        <v>45</v>
      </c>
      <c r="F34" s="5" t="s">
        <v>361</v>
      </c>
      <c r="G34" s="6" t="s">
        <v>61</v>
      </c>
      <c r="H34" s="6" t="s">
        <v>62</v>
      </c>
      <c r="I34" s="6" t="s">
        <v>63</v>
      </c>
      <c r="J34" s="6" t="s">
        <v>353</v>
      </c>
      <c r="K34" s="19">
        <v>55600</v>
      </c>
      <c r="L34" s="19">
        <v>40192.856249999997</v>
      </c>
      <c r="M34" s="7" t="s">
        <v>10</v>
      </c>
      <c r="N34" s="7" t="s">
        <v>10</v>
      </c>
      <c r="O34" s="7" t="s">
        <v>383</v>
      </c>
      <c r="P34" s="7" t="s">
        <v>10</v>
      </c>
      <c r="Q34" s="7" t="s">
        <v>10</v>
      </c>
      <c r="R34" s="7" t="s">
        <v>383</v>
      </c>
      <c r="S34" s="19">
        <f t="shared" si="1"/>
        <v>74133.333333333328</v>
      </c>
      <c r="T34" s="7" t="s">
        <v>3</v>
      </c>
      <c r="U34" s="19">
        <v>23</v>
      </c>
      <c r="V34" s="7" t="s">
        <v>387</v>
      </c>
      <c r="W34" s="19">
        <f t="shared" si="2"/>
        <v>9266.6666666666661</v>
      </c>
      <c r="X34" s="7" t="s">
        <v>386</v>
      </c>
      <c r="Y34" s="7" t="s">
        <v>10</v>
      </c>
      <c r="Z34" s="7" t="s">
        <v>383</v>
      </c>
      <c r="AA34" s="7" t="s">
        <v>10</v>
      </c>
      <c r="AB34" s="7" t="s">
        <v>383</v>
      </c>
      <c r="AC34" s="7" t="s">
        <v>10</v>
      </c>
      <c r="AD34" s="7" t="s">
        <v>383</v>
      </c>
      <c r="AE34" s="19">
        <v>0</v>
      </c>
      <c r="AF34" s="7" t="s">
        <v>3</v>
      </c>
      <c r="AG34" s="19">
        <v>0</v>
      </c>
      <c r="AH34" s="7" t="s">
        <v>3</v>
      </c>
      <c r="AI34" s="7" t="s">
        <v>10</v>
      </c>
      <c r="AJ34" s="7" t="s">
        <v>383</v>
      </c>
      <c r="AK34" s="19">
        <f t="shared" si="3"/>
        <v>1560.7800000000002</v>
      </c>
      <c r="AL34" s="7" t="s">
        <v>387</v>
      </c>
      <c r="AM34" s="19">
        <f t="shared" si="0"/>
        <v>2650.8</v>
      </c>
      <c r="AN34" s="7" t="s">
        <v>4</v>
      </c>
      <c r="AO34" s="19">
        <v>600</v>
      </c>
      <c r="AP34" s="7" t="s">
        <v>3</v>
      </c>
      <c r="AQ34" s="7" t="s">
        <v>10</v>
      </c>
      <c r="AR34" s="7" t="s">
        <v>383</v>
      </c>
      <c r="AS34" s="7" t="s">
        <v>10</v>
      </c>
    </row>
    <row r="35" spans="1:45" s="2" customFormat="1" ht="28.5">
      <c r="A35" s="17"/>
      <c r="B35" s="4" t="s">
        <v>5</v>
      </c>
      <c r="C35" s="4">
        <v>13</v>
      </c>
      <c r="D35" s="9" t="s">
        <v>64</v>
      </c>
      <c r="E35" s="5" t="s">
        <v>45</v>
      </c>
      <c r="F35" s="9" t="s">
        <v>359</v>
      </c>
      <c r="G35" s="6" t="s">
        <v>65</v>
      </c>
      <c r="H35" s="6" t="s">
        <v>66</v>
      </c>
      <c r="I35" s="6" t="s">
        <v>67</v>
      </c>
      <c r="J35" s="6" t="s">
        <v>353</v>
      </c>
      <c r="K35" s="19">
        <v>53800</v>
      </c>
      <c r="L35" s="19">
        <v>38932.856249999997</v>
      </c>
      <c r="M35" s="7" t="s">
        <v>10</v>
      </c>
      <c r="N35" s="7" t="s">
        <v>10</v>
      </c>
      <c r="O35" s="7" t="s">
        <v>383</v>
      </c>
      <c r="P35" s="7" t="s">
        <v>10</v>
      </c>
      <c r="Q35" s="7" t="s">
        <v>10</v>
      </c>
      <c r="R35" s="7" t="s">
        <v>383</v>
      </c>
      <c r="S35" s="19">
        <f t="shared" si="1"/>
        <v>71733.333333333328</v>
      </c>
      <c r="T35" s="7" t="s">
        <v>3</v>
      </c>
      <c r="U35" s="19">
        <v>41</v>
      </c>
      <c r="V35" s="7" t="s">
        <v>387</v>
      </c>
      <c r="W35" s="19">
        <f t="shared" si="2"/>
        <v>8966.6666666666661</v>
      </c>
      <c r="X35" s="7" t="s">
        <v>386</v>
      </c>
      <c r="Y35" s="7" t="s">
        <v>10</v>
      </c>
      <c r="Z35" s="7" t="s">
        <v>383</v>
      </c>
      <c r="AA35" s="7" t="s">
        <v>10</v>
      </c>
      <c r="AB35" s="7" t="s">
        <v>383</v>
      </c>
      <c r="AC35" s="7" t="s">
        <v>10</v>
      </c>
      <c r="AD35" s="7" t="s">
        <v>383</v>
      </c>
      <c r="AE35" s="19">
        <v>0</v>
      </c>
      <c r="AF35" s="7" t="s">
        <v>3</v>
      </c>
      <c r="AG35" s="19">
        <v>0</v>
      </c>
      <c r="AH35" s="7" t="s">
        <v>3</v>
      </c>
      <c r="AI35" s="7" t="s">
        <v>10</v>
      </c>
      <c r="AJ35" s="7" t="s">
        <v>383</v>
      </c>
      <c r="AK35" s="19">
        <f t="shared" si="3"/>
        <v>1560.7800000000002</v>
      </c>
      <c r="AL35" s="7" t="s">
        <v>387</v>
      </c>
      <c r="AM35" s="19">
        <f t="shared" si="0"/>
        <v>2650.8</v>
      </c>
      <c r="AN35" s="7" t="s">
        <v>4</v>
      </c>
      <c r="AO35" s="19">
        <v>600</v>
      </c>
      <c r="AP35" s="7" t="s">
        <v>3</v>
      </c>
      <c r="AQ35" s="7" t="s">
        <v>10</v>
      </c>
      <c r="AR35" s="7" t="s">
        <v>383</v>
      </c>
      <c r="AS35" s="7" t="s">
        <v>10</v>
      </c>
    </row>
    <row r="36" spans="1:45" s="10" customFormat="1" ht="22.5" customHeight="1">
      <c r="A36" s="17"/>
      <c r="B36" s="4" t="s">
        <v>5</v>
      </c>
      <c r="C36" s="4">
        <v>13</v>
      </c>
      <c r="D36" s="5" t="s">
        <v>76</v>
      </c>
      <c r="E36" s="5" t="s">
        <v>45</v>
      </c>
      <c r="F36" s="5" t="s">
        <v>360</v>
      </c>
      <c r="G36" s="6" t="s">
        <v>77</v>
      </c>
      <c r="H36" s="6" t="s">
        <v>78</v>
      </c>
      <c r="I36" s="6" t="s">
        <v>79</v>
      </c>
      <c r="J36" s="6" t="s">
        <v>354</v>
      </c>
      <c r="K36" s="19">
        <v>50000</v>
      </c>
      <c r="L36" s="19">
        <v>36272.856249999997</v>
      </c>
      <c r="M36" s="7" t="s">
        <v>10</v>
      </c>
      <c r="N36" s="7" t="s">
        <v>10</v>
      </c>
      <c r="O36" s="7" t="s">
        <v>383</v>
      </c>
      <c r="P36" s="7" t="s">
        <v>10</v>
      </c>
      <c r="Q36" s="7" t="s">
        <v>10</v>
      </c>
      <c r="R36" s="7" t="s">
        <v>383</v>
      </c>
      <c r="S36" s="19">
        <f t="shared" si="1"/>
        <v>66666.666666666672</v>
      </c>
      <c r="T36" s="7" t="s">
        <v>3</v>
      </c>
      <c r="U36" s="19">
        <v>41</v>
      </c>
      <c r="V36" s="7" t="s">
        <v>387</v>
      </c>
      <c r="W36" s="19">
        <f t="shared" si="2"/>
        <v>8333.3333333333339</v>
      </c>
      <c r="X36" s="7" t="s">
        <v>386</v>
      </c>
      <c r="Y36" s="7" t="s">
        <v>10</v>
      </c>
      <c r="Z36" s="7" t="s">
        <v>383</v>
      </c>
      <c r="AA36" s="7" t="s">
        <v>10</v>
      </c>
      <c r="AB36" s="7" t="s">
        <v>383</v>
      </c>
      <c r="AC36" s="7" t="s">
        <v>10</v>
      </c>
      <c r="AD36" s="7" t="s">
        <v>383</v>
      </c>
      <c r="AE36" s="19">
        <v>0</v>
      </c>
      <c r="AF36" s="7" t="s">
        <v>3</v>
      </c>
      <c r="AG36" s="19">
        <v>0</v>
      </c>
      <c r="AH36" s="7" t="s">
        <v>3</v>
      </c>
      <c r="AI36" s="7" t="s">
        <v>10</v>
      </c>
      <c r="AJ36" s="7" t="s">
        <v>383</v>
      </c>
      <c r="AK36" s="19">
        <f t="shared" si="3"/>
        <v>1560.7800000000002</v>
      </c>
      <c r="AL36" s="7" t="s">
        <v>387</v>
      </c>
      <c r="AM36" s="19">
        <f t="shared" si="0"/>
        <v>2650.8</v>
      </c>
      <c r="AN36" s="7" t="s">
        <v>4</v>
      </c>
      <c r="AO36" s="19">
        <v>600</v>
      </c>
      <c r="AP36" s="7" t="s">
        <v>3</v>
      </c>
      <c r="AQ36" s="7" t="s">
        <v>10</v>
      </c>
      <c r="AR36" s="7" t="s">
        <v>383</v>
      </c>
      <c r="AS36" s="7" t="s">
        <v>10</v>
      </c>
    </row>
    <row r="37" spans="1:45" s="2" customFormat="1" ht="22.5" customHeight="1">
      <c r="A37" s="17"/>
      <c r="B37" s="3" t="s">
        <v>5</v>
      </c>
      <c r="C37" s="4">
        <v>13</v>
      </c>
      <c r="D37" s="5" t="s">
        <v>80</v>
      </c>
      <c r="E37" s="5" t="s">
        <v>45</v>
      </c>
      <c r="F37" s="5" t="s">
        <v>360</v>
      </c>
      <c r="G37" s="6" t="s">
        <v>81</v>
      </c>
      <c r="H37" s="6" t="s">
        <v>82</v>
      </c>
      <c r="I37" s="6" t="s">
        <v>83</v>
      </c>
      <c r="J37" s="6" t="s">
        <v>354</v>
      </c>
      <c r="K37" s="19">
        <v>50000</v>
      </c>
      <c r="L37" s="19">
        <v>36272.856249999997</v>
      </c>
      <c r="M37" s="7" t="s">
        <v>10</v>
      </c>
      <c r="N37" s="7" t="s">
        <v>10</v>
      </c>
      <c r="O37" s="7" t="s">
        <v>383</v>
      </c>
      <c r="P37" s="7" t="s">
        <v>10</v>
      </c>
      <c r="Q37" s="7" t="s">
        <v>10</v>
      </c>
      <c r="R37" s="7" t="s">
        <v>383</v>
      </c>
      <c r="S37" s="19">
        <f t="shared" si="1"/>
        <v>66666.666666666672</v>
      </c>
      <c r="T37" s="7" t="s">
        <v>3</v>
      </c>
      <c r="U37" s="19">
        <v>0</v>
      </c>
      <c r="V37" s="7" t="s">
        <v>387</v>
      </c>
      <c r="W37" s="19">
        <f t="shared" si="2"/>
        <v>8333.3333333333339</v>
      </c>
      <c r="X37" s="7" t="s">
        <v>386</v>
      </c>
      <c r="Y37" s="7" t="s">
        <v>10</v>
      </c>
      <c r="Z37" s="7" t="s">
        <v>383</v>
      </c>
      <c r="AA37" s="7" t="s">
        <v>10</v>
      </c>
      <c r="AB37" s="7" t="s">
        <v>383</v>
      </c>
      <c r="AC37" s="7" t="s">
        <v>10</v>
      </c>
      <c r="AD37" s="7" t="s">
        <v>383</v>
      </c>
      <c r="AE37" s="19">
        <v>0</v>
      </c>
      <c r="AF37" s="7" t="s">
        <v>3</v>
      </c>
      <c r="AG37" s="19">
        <v>0</v>
      </c>
      <c r="AH37" s="7" t="s">
        <v>3</v>
      </c>
      <c r="AI37" s="7" t="s">
        <v>10</v>
      </c>
      <c r="AJ37" s="7" t="s">
        <v>383</v>
      </c>
      <c r="AK37" s="19">
        <f t="shared" si="3"/>
        <v>1560.7800000000002</v>
      </c>
      <c r="AL37" s="7" t="s">
        <v>387</v>
      </c>
      <c r="AM37" s="19">
        <f t="shared" si="0"/>
        <v>2650.8</v>
      </c>
      <c r="AN37" s="7" t="s">
        <v>4</v>
      </c>
      <c r="AO37" s="19">
        <v>600</v>
      </c>
      <c r="AP37" s="7" t="s">
        <v>3</v>
      </c>
      <c r="AQ37" s="7" t="s">
        <v>10</v>
      </c>
      <c r="AR37" s="7" t="s">
        <v>383</v>
      </c>
      <c r="AS37" s="7" t="s">
        <v>10</v>
      </c>
    </row>
    <row r="38" spans="1:45" s="2" customFormat="1" ht="22.5" customHeight="1">
      <c r="A38" s="17"/>
      <c r="B38" s="4" t="s">
        <v>5</v>
      </c>
      <c r="C38" s="4">
        <v>13</v>
      </c>
      <c r="D38" s="5" t="s">
        <v>87</v>
      </c>
      <c r="E38" s="5" t="s">
        <v>45</v>
      </c>
      <c r="F38" s="5" t="s">
        <v>357</v>
      </c>
      <c r="G38" s="6" t="s">
        <v>88</v>
      </c>
      <c r="H38" s="6" t="s">
        <v>54</v>
      </c>
      <c r="I38" s="6" t="s">
        <v>89</v>
      </c>
      <c r="J38" s="6" t="s">
        <v>353</v>
      </c>
      <c r="K38" s="19">
        <v>47000</v>
      </c>
      <c r="L38" s="19">
        <v>34172.856249999997</v>
      </c>
      <c r="M38" s="7" t="s">
        <v>10</v>
      </c>
      <c r="N38" s="7" t="s">
        <v>10</v>
      </c>
      <c r="O38" s="7" t="s">
        <v>383</v>
      </c>
      <c r="P38" s="7" t="s">
        <v>10</v>
      </c>
      <c r="Q38" s="7" t="s">
        <v>10</v>
      </c>
      <c r="R38" s="7" t="s">
        <v>383</v>
      </c>
      <c r="S38" s="19">
        <f t="shared" si="1"/>
        <v>62666.666666666672</v>
      </c>
      <c r="T38" s="7" t="s">
        <v>3</v>
      </c>
      <c r="U38" s="19">
        <v>23</v>
      </c>
      <c r="V38" s="7" t="s">
        <v>387</v>
      </c>
      <c r="W38" s="19">
        <f t="shared" si="2"/>
        <v>7833.3333333333339</v>
      </c>
      <c r="X38" s="7" t="s">
        <v>386</v>
      </c>
      <c r="Y38" s="7" t="s">
        <v>10</v>
      </c>
      <c r="Z38" s="7" t="s">
        <v>383</v>
      </c>
      <c r="AA38" s="7" t="s">
        <v>10</v>
      </c>
      <c r="AB38" s="7" t="s">
        <v>383</v>
      </c>
      <c r="AC38" s="7" t="s">
        <v>10</v>
      </c>
      <c r="AD38" s="7" t="s">
        <v>383</v>
      </c>
      <c r="AE38" s="19">
        <v>0</v>
      </c>
      <c r="AF38" s="7" t="s">
        <v>3</v>
      </c>
      <c r="AG38" s="19">
        <v>0</v>
      </c>
      <c r="AH38" s="7" t="s">
        <v>3</v>
      </c>
      <c r="AI38" s="7" t="s">
        <v>10</v>
      </c>
      <c r="AJ38" s="7" t="s">
        <v>383</v>
      </c>
      <c r="AK38" s="19">
        <f t="shared" si="3"/>
        <v>1560.7800000000002</v>
      </c>
      <c r="AL38" s="7" t="s">
        <v>387</v>
      </c>
      <c r="AM38" s="19">
        <f t="shared" si="0"/>
        <v>2650.8</v>
      </c>
      <c r="AN38" s="7" t="s">
        <v>4</v>
      </c>
      <c r="AO38" s="19">
        <v>600</v>
      </c>
      <c r="AP38" s="7" t="s">
        <v>3</v>
      </c>
      <c r="AQ38" s="7" t="s">
        <v>10</v>
      </c>
      <c r="AR38" s="7" t="s">
        <v>383</v>
      </c>
      <c r="AS38" s="7" t="s">
        <v>10</v>
      </c>
    </row>
    <row r="39" spans="1:45" s="2" customFormat="1" ht="22.5" customHeight="1">
      <c r="A39" s="17"/>
      <c r="B39" s="4" t="s">
        <v>5</v>
      </c>
      <c r="C39" s="4">
        <v>13</v>
      </c>
      <c r="D39" s="9" t="s">
        <v>486</v>
      </c>
      <c r="E39" s="5" t="s">
        <v>45</v>
      </c>
      <c r="F39" s="5" t="s">
        <v>360</v>
      </c>
      <c r="G39" s="6" t="s">
        <v>124</v>
      </c>
      <c r="H39" s="6" t="s">
        <v>487</v>
      </c>
      <c r="I39" s="6" t="s">
        <v>488</v>
      </c>
      <c r="J39" s="6" t="s">
        <v>354</v>
      </c>
      <c r="K39" s="19">
        <v>47000</v>
      </c>
      <c r="L39" s="19">
        <v>34172.856249999997</v>
      </c>
      <c r="M39" s="7" t="s">
        <v>10</v>
      </c>
      <c r="N39" s="7" t="s">
        <v>10</v>
      </c>
      <c r="O39" s="7" t="s">
        <v>383</v>
      </c>
      <c r="P39" s="7" t="s">
        <v>10</v>
      </c>
      <c r="Q39" s="7" t="s">
        <v>10</v>
      </c>
      <c r="R39" s="7" t="s">
        <v>383</v>
      </c>
      <c r="S39" s="19">
        <f t="shared" si="1"/>
        <v>62666.666666666672</v>
      </c>
      <c r="T39" s="7" t="s">
        <v>3</v>
      </c>
      <c r="U39" s="19">
        <v>0</v>
      </c>
      <c r="V39" s="7" t="s">
        <v>387</v>
      </c>
      <c r="W39" s="19">
        <f t="shared" si="2"/>
        <v>7833.3333333333339</v>
      </c>
      <c r="X39" s="7" t="s">
        <v>386</v>
      </c>
      <c r="Y39" s="7" t="s">
        <v>10</v>
      </c>
      <c r="Z39" s="7" t="s">
        <v>383</v>
      </c>
      <c r="AA39" s="7" t="s">
        <v>10</v>
      </c>
      <c r="AB39" s="7" t="s">
        <v>383</v>
      </c>
      <c r="AC39" s="7" t="s">
        <v>10</v>
      </c>
      <c r="AD39" s="7" t="s">
        <v>383</v>
      </c>
      <c r="AE39" s="19">
        <v>0</v>
      </c>
      <c r="AF39" s="7" t="s">
        <v>3</v>
      </c>
      <c r="AG39" s="19">
        <v>0</v>
      </c>
      <c r="AH39" s="7" t="s">
        <v>3</v>
      </c>
      <c r="AI39" s="7" t="s">
        <v>10</v>
      </c>
      <c r="AJ39" s="7" t="s">
        <v>383</v>
      </c>
      <c r="AK39" s="19">
        <f t="shared" si="3"/>
        <v>1560.7800000000002</v>
      </c>
      <c r="AL39" s="7" t="s">
        <v>387</v>
      </c>
      <c r="AM39" s="19">
        <f t="shared" si="0"/>
        <v>2650.8</v>
      </c>
      <c r="AN39" s="7" t="s">
        <v>4</v>
      </c>
      <c r="AO39" s="19">
        <v>600</v>
      </c>
      <c r="AP39" s="7" t="s">
        <v>3</v>
      </c>
      <c r="AQ39" s="7" t="s">
        <v>10</v>
      </c>
      <c r="AR39" s="7" t="s">
        <v>383</v>
      </c>
      <c r="AS39" s="7" t="s">
        <v>10</v>
      </c>
    </row>
    <row r="40" spans="1:45" s="11" customFormat="1" ht="22.5" customHeight="1">
      <c r="A40" s="17"/>
      <c r="B40" s="4" t="s">
        <v>5</v>
      </c>
      <c r="C40" s="4">
        <v>13</v>
      </c>
      <c r="D40" s="9" t="s">
        <v>406</v>
      </c>
      <c r="E40" s="5" t="s">
        <v>45</v>
      </c>
      <c r="F40" s="5" t="s">
        <v>356</v>
      </c>
      <c r="G40" s="6" t="s">
        <v>407</v>
      </c>
      <c r="H40" s="6" t="s">
        <v>102</v>
      </c>
      <c r="I40" s="6" t="s">
        <v>99</v>
      </c>
      <c r="J40" s="6" t="s">
        <v>354</v>
      </c>
      <c r="K40" s="19">
        <v>36500</v>
      </c>
      <c r="L40" s="19">
        <v>26822.856249999997</v>
      </c>
      <c r="M40" s="7" t="s">
        <v>10</v>
      </c>
      <c r="N40" s="7" t="s">
        <v>10</v>
      </c>
      <c r="O40" s="7" t="s">
        <v>383</v>
      </c>
      <c r="P40" s="7" t="s">
        <v>10</v>
      </c>
      <c r="Q40" s="7" t="s">
        <v>10</v>
      </c>
      <c r="R40" s="7" t="s">
        <v>383</v>
      </c>
      <c r="S40" s="19">
        <f t="shared" si="1"/>
        <v>48666.666666666672</v>
      </c>
      <c r="T40" s="7" t="s">
        <v>3</v>
      </c>
      <c r="U40" s="19">
        <v>0</v>
      </c>
      <c r="V40" s="7" t="s">
        <v>387</v>
      </c>
      <c r="W40" s="19">
        <f t="shared" si="2"/>
        <v>6083.3333333333339</v>
      </c>
      <c r="X40" s="7" t="s">
        <v>386</v>
      </c>
      <c r="Y40" s="7" t="s">
        <v>10</v>
      </c>
      <c r="Z40" s="7" t="s">
        <v>383</v>
      </c>
      <c r="AA40" s="7" t="s">
        <v>10</v>
      </c>
      <c r="AB40" s="7" t="s">
        <v>383</v>
      </c>
      <c r="AC40" s="7" t="s">
        <v>10</v>
      </c>
      <c r="AD40" s="7" t="s">
        <v>383</v>
      </c>
      <c r="AE40" s="19">
        <v>0</v>
      </c>
      <c r="AF40" s="7" t="s">
        <v>3</v>
      </c>
      <c r="AG40" s="19">
        <v>0</v>
      </c>
      <c r="AH40" s="7" t="s">
        <v>3</v>
      </c>
      <c r="AI40" s="7" t="s">
        <v>10</v>
      </c>
      <c r="AJ40" s="7" t="s">
        <v>383</v>
      </c>
      <c r="AK40" s="19">
        <f t="shared" si="3"/>
        <v>1560.7800000000002</v>
      </c>
      <c r="AL40" s="7" t="s">
        <v>387</v>
      </c>
      <c r="AM40" s="19">
        <f t="shared" si="0"/>
        <v>2650.8</v>
      </c>
      <c r="AN40" s="7" t="s">
        <v>4</v>
      </c>
      <c r="AO40" s="19">
        <v>600</v>
      </c>
      <c r="AP40" s="7" t="s">
        <v>3</v>
      </c>
      <c r="AQ40" s="7" t="s">
        <v>10</v>
      </c>
      <c r="AR40" s="7" t="s">
        <v>383</v>
      </c>
      <c r="AS40" s="7" t="s">
        <v>10</v>
      </c>
    </row>
    <row r="41" spans="1:45" s="11" customFormat="1" ht="28.5" customHeight="1">
      <c r="A41" s="17"/>
      <c r="B41" s="4" t="s">
        <v>5</v>
      </c>
      <c r="C41" s="4">
        <v>13</v>
      </c>
      <c r="D41" s="5" t="s">
        <v>414</v>
      </c>
      <c r="E41" s="9" t="s">
        <v>414</v>
      </c>
      <c r="F41" s="5" t="s">
        <v>358</v>
      </c>
      <c r="G41" s="6" t="s">
        <v>101</v>
      </c>
      <c r="H41" s="6" t="s">
        <v>23</v>
      </c>
      <c r="I41" s="6" t="s">
        <v>102</v>
      </c>
      <c r="J41" s="6" t="s">
        <v>354</v>
      </c>
      <c r="K41" s="19">
        <v>34000</v>
      </c>
      <c r="L41" s="19">
        <v>25072.856249999997</v>
      </c>
      <c r="M41" s="7" t="s">
        <v>10</v>
      </c>
      <c r="N41" s="7" t="s">
        <v>10</v>
      </c>
      <c r="O41" s="7" t="s">
        <v>383</v>
      </c>
      <c r="P41" s="7" t="s">
        <v>10</v>
      </c>
      <c r="Q41" s="7" t="s">
        <v>10</v>
      </c>
      <c r="R41" s="7" t="s">
        <v>383</v>
      </c>
      <c r="S41" s="19">
        <f t="shared" si="1"/>
        <v>45333.333333333328</v>
      </c>
      <c r="T41" s="7" t="s">
        <v>3</v>
      </c>
      <c r="U41" s="19">
        <v>0</v>
      </c>
      <c r="V41" s="7" t="s">
        <v>387</v>
      </c>
      <c r="W41" s="19">
        <f t="shared" si="2"/>
        <v>5666.6666666666661</v>
      </c>
      <c r="X41" s="7" t="s">
        <v>386</v>
      </c>
      <c r="Y41" s="7" t="s">
        <v>10</v>
      </c>
      <c r="Z41" s="7" t="s">
        <v>383</v>
      </c>
      <c r="AA41" s="7" t="s">
        <v>10</v>
      </c>
      <c r="AB41" s="7" t="s">
        <v>383</v>
      </c>
      <c r="AC41" s="7" t="s">
        <v>10</v>
      </c>
      <c r="AD41" s="7" t="s">
        <v>383</v>
      </c>
      <c r="AE41" s="19">
        <v>0</v>
      </c>
      <c r="AF41" s="7" t="s">
        <v>3</v>
      </c>
      <c r="AG41" s="19">
        <v>0</v>
      </c>
      <c r="AH41" s="7" t="s">
        <v>3</v>
      </c>
      <c r="AI41" s="7" t="s">
        <v>10</v>
      </c>
      <c r="AJ41" s="7" t="s">
        <v>383</v>
      </c>
      <c r="AK41" s="19">
        <f t="shared" si="3"/>
        <v>1560.7800000000002</v>
      </c>
      <c r="AL41" s="7" t="s">
        <v>387</v>
      </c>
      <c r="AM41" s="19">
        <f t="shared" si="0"/>
        <v>2650.8</v>
      </c>
      <c r="AN41" s="7" t="s">
        <v>4</v>
      </c>
      <c r="AO41" s="19">
        <v>600</v>
      </c>
      <c r="AP41" s="7" t="s">
        <v>3</v>
      </c>
      <c r="AQ41" s="7" t="s">
        <v>10</v>
      </c>
      <c r="AR41" s="7" t="s">
        <v>383</v>
      </c>
      <c r="AS41" s="7" t="s">
        <v>10</v>
      </c>
    </row>
    <row r="42" spans="1:45" s="11" customFormat="1" ht="28.5">
      <c r="A42" s="17"/>
      <c r="B42" s="4" t="s">
        <v>5</v>
      </c>
      <c r="C42" s="4">
        <v>13</v>
      </c>
      <c r="D42" s="9" t="s">
        <v>107</v>
      </c>
      <c r="E42" s="9" t="s">
        <v>107</v>
      </c>
      <c r="F42" s="9" t="s">
        <v>355</v>
      </c>
      <c r="G42" s="6" t="s">
        <v>34</v>
      </c>
      <c r="H42" s="6" t="s">
        <v>108</v>
      </c>
      <c r="I42" s="6" t="s">
        <v>109</v>
      </c>
      <c r="J42" s="6" t="s">
        <v>353</v>
      </c>
      <c r="K42" s="19">
        <v>34000</v>
      </c>
      <c r="L42" s="19">
        <v>25072.856249999997</v>
      </c>
      <c r="M42" s="7" t="s">
        <v>10</v>
      </c>
      <c r="N42" s="7" t="s">
        <v>10</v>
      </c>
      <c r="O42" s="7" t="s">
        <v>383</v>
      </c>
      <c r="P42" s="7" t="s">
        <v>10</v>
      </c>
      <c r="Q42" s="7" t="s">
        <v>10</v>
      </c>
      <c r="R42" s="7" t="s">
        <v>383</v>
      </c>
      <c r="S42" s="19">
        <f t="shared" si="1"/>
        <v>45333.333333333328</v>
      </c>
      <c r="T42" s="7" t="s">
        <v>3</v>
      </c>
      <c r="U42" s="19">
        <v>0</v>
      </c>
      <c r="V42" s="7" t="s">
        <v>387</v>
      </c>
      <c r="W42" s="19">
        <f t="shared" si="2"/>
        <v>5666.6666666666661</v>
      </c>
      <c r="X42" s="7" t="s">
        <v>386</v>
      </c>
      <c r="Y42" s="7" t="s">
        <v>10</v>
      </c>
      <c r="Z42" s="7" t="s">
        <v>383</v>
      </c>
      <c r="AA42" s="7" t="s">
        <v>10</v>
      </c>
      <c r="AB42" s="7" t="s">
        <v>383</v>
      </c>
      <c r="AC42" s="7" t="s">
        <v>10</v>
      </c>
      <c r="AD42" s="7" t="s">
        <v>383</v>
      </c>
      <c r="AE42" s="19">
        <v>0</v>
      </c>
      <c r="AF42" s="7" t="s">
        <v>3</v>
      </c>
      <c r="AG42" s="19">
        <v>0</v>
      </c>
      <c r="AH42" s="7" t="s">
        <v>3</v>
      </c>
      <c r="AI42" s="7" t="s">
        <v>10</v>
      </c>
      <c r="AJ42" s="7" t="s">
        <v>383</v>
      </c>
      <c r="AK42" s="19">
        <f t="shared" si="3"/>
        <v>1560.7800000000002</v>
      </c>
      <c r="AL42" s="7" t="s">
        <v>387</v>
      </c>
      <c r="AM42" s="19">
        <f t="shared" si="0"/>
        <v>2650.8</v>
      </c>
      <c r="AN42" s="7" t="s">
        <v>4</v>
      </c>
      <c r="AO42" s="19">
        <v>600</v>
      </c>
      <c r="AP42" s="7" t="s">
        <v>3</v>
      </c>
      <c r="AQ42" s="7" t="s">
        <v>10</v>
      </c>
      <c r="AR42" s="7" t="s">
        <v>383</v>
      </c>
      <c r="AS42" s="7" t="s">
        <v>10</v>
      </c>
    </row>
    <row r="43" spans="1:45" s="11" customFormat="1" ht="22.5" customHeight="1">
      <c r="A43" s="17"/>
      <c r="B43" s="4" t="s">
        <v>5</v>
      </c>
      <c r="C43" s="4">
        <v>12</v>
      </c>
      <c r="D43" s="9" t="s">
        <v>483</v>
      </c>
      <c r="E43" s="25" t="s">
        <v>483</v>
      </c>
      <c r="F43" s="5" t="s">
        <v>356</v>
      </c>
      <c r="G43" s="14" t="s">
        <v>408</v>
      </c>
      <c r="H43" s="6" t="s">
        <v>134</v>
      </c>
      <c r="I43" s="6" t="s">
        <v>105</v>
      </c>
      <c r="J43" s="6" t="s">
        <v>353</v>
      </c>
      <c r="K43" s="19">
        <v>60000</v>
      </c>
      <c r="L43" s="19">
        <v>43272.856249999997</v>
      </c>
      <c r="M43" s="7" t="s">
        <v>10</v>
      </c>
      <c r="N43" s="7" t="s">
        <v>10</v>
      </c>
      <c r="O43" s="7" t="s">
        <v>383</v>
      </c>
      <c r="P43" s="7" t="s">
        <v>10</v>
      </c>
      <c r="Q43" s="7" t="s">
        <v>10</v>
      </c>
      <c r="R43" s="7" t="s">
        <v>383</v>
      </c>
      <c r="S43" s="19">
        <f t="shared" si="1"/>
        <v>80000</v>
      </c>
      <c r="T43" s="7" t="s">
        <v>3</v>
      </c>
      <c r="U43" s="19">
        <v>0</v>
      </c>
      <c r="V43" s="7" t="s">
        <v>387</v>
      </c>
      <c r="W43" s="19">
        <f t="shared" si="2"/>
        <v>10000</v>
      </c>
      <c r="X43" s="7" t="s">
        <v>386</v>
      </c>
      <c r="Y43" s="7" t="s">
        <v>10</v>
      </c>
      <c r="Z43" s="7" t="s">
        <v>383</v>
      </c>
      <c r="AA43" s="7" t="s">
        <v>10</v>
      </c>
      <c r="AB43" s="7" t="s">
        <v>383</v>
      </c>
      <c r="AC43" s="7" t="s">
        <v>10</v>
      </c>
      <c r="AD43" s="7" t="s">
        <v>383</v>
      </c>
      <c r="AE43" s="19">
        <v>0</v>
      </c>
      <c r="AF43" s="7" t="s">
        <v>3</v>
      </c>
      <c r="AG43" s="19">
        <v>0</v>
      </c>
      <c r="AH43" s="7" t="s">
        <v>3</v>
      </c>
      <c r="AI43" s="7" t="s">
        <v>10</v>
      </c>
      <c r="AJ43" s="7" t="s">
        <v>383</v>
      </c>
      <c r="AK43" s="19">
        <f t="shared" si="3"/>
        <v>1560.7800000000002</v>
      </c>
      <c r="AL43" s="7" t="s">
        <v>387</v>
      </c>
      <c r="AM43" s="19">
        <f t="shared" si="0"/>
        <v>2650.8</v>
      </c>
      <c r="AN43" s="7" t="s">
        <v>4</v>
      </c>
      <c r="AO43" s="19">
        <v>600</v>
      </c>
      <c r="AP43" s="7" t="s">
        <v>3</v>
      </c>
      <c r="AQ43" s="7" t="s">
        <v>10</v>
      </c>
      <c r="AR43" s="7" t="s">
        <v>383</v>
      </c>
      <c r="AS43" s="7" t="s">
        <v>10</v>
      </c>
    </row>
    <row r="44" spans="1:45" s="11" customFormat="1" ht="28.5">
      <c r="A44" s="17"/>
      <c r="B44" s="4" t="s">
        <v>5</v>
      </c>
      <c r="C44" s="4">
        <v>12</v>
      </c>
      <c r="D44" s="9" t="s">
        <v>110</v>
      </c>
      <c r="E44" s="9" t="s">
        <v>110</v>
      </c>
      <c r="F44" s="5" t="s">
        <v>360</v>
      </c>
      <c r="G44" s="6" t="s">
        <v>111</v>
      </c>
      <c r="H44" s="6" t="s">
        <v>112</v>
      </c>
      <c r="I44" s="6" t="s">
        <v>113</v>
      </c>
      <c r="J44" s="6" t="s">
        <v>353</v>
      </c>
      <c r="K44" s="19">
        <v>41000</v>
      </c>
      <c r="L44" s="19">
        <v>29972.856249999997</v>
      </c>
      <c r="M44" s="7" t="s">
        <v>10</v>
      </c>
      <c r="N44" s="7" t="s">
        <v>10</v>
      </c>
      <c r="O44" s="7" t="s">
        <v>383</v>
      </c>
      <c r="P44" s="7" t="s">
        <v>10</v>
      </c>
      <c r="Q44" s="7" t="s">
        <v>10</v>
      </c>
      <c r="R44" s="7" t="s">
        <v>383</v>
      </c>
      <c r="S44" s="19">
        <f t="shared" si="1"/>
        <v>54666.666666666672</v>
      </c>
      <c r="T44" s="7" t="s">
        <v>3</v>
      </c>
      <c r="U44" s="19">
        <v>0</v>
      </c>
      <c r="V44" s="7" t="s">
        <v>387</v>
      </c>
      <c r="W44" s="19">
        <f t="shared" si="2"/>
        <v>6833.3333333333339</v>
      </c>
      <c r="X44" s="7" t="s">
        <v>386</v>
      </c>
      <c r="Y44" s="7" t="s">
        <v>10</v>
      </c>
      <c r="Z44" s="7" t="s">
        <v>383</v>
      </c>
      <c r="AA44" s="7" t="s">
        <v>10</v>
      </c>
      <c r="AB44" s="7" t="s">
        <v>383</v>
      </c>
      <c r="AC44" s="7" t="s">
        <v>10</v>
      </c>
      <c r="AD44" s="7" t="s">
        <v>383</v>
      </c>
      <c r="AE44" s="19">
        <v>0</v>
      </c>
      <c r="AF44" s="7" t="s">
        <v>3</v>
      </c>
      <c r="AG44" s="19">
        <v>0</v>
      </c>
      <c r="AH44" s="7" t="s">
        <v>3</v>
      </c>
      <c r="AI44" s="7" t="s">
        <v>10</v>
      </c>
      <c r="AJ44" s="7" t="s">
        <v>383</v>
      </c>
      <c r="AK44" s="19">
        <f t="shared" si="3"/>
        <v>1560.7800000000002</v>
      </c>
      <c r="AL44" s="7" t="s">
        <v>387</v>
      </c>
      <c r="AM44" s="19">
        <f t="shared" si="0"/>
        <v>2650.8</v>
      </c>
      <c r="AN44" s="7" t="s">
        <v>4</v>
      </c>
      <c r="AO44" s="19">
        <v>600</v>
      </c>
      <c r="AP44" s="7" t="s">
        <v>3</v>
      </c>
      <c r="AQ44" s="7" t="s">
        <v>10</v>
      </c>
      <c r="AR44" s="7" t="s">
        <v>383</v>
      </c>
      <c r="AS44" s="7" t="s">
        <v>10</v>
      </c>
    </row>
    <row r="45" spans="1:45" s="11" customFormat="1" ht="22.5" customHeight="1">
      <c r="A45" s="17"/>
      <c r="B45" s="4" t="s">
        <v>5</v>
      </c>
      <c r="C45" s="4">
        <v>12</v>
      </c>
      <c r="D45" s="12" t="s">
        <v>115</v>
      </c>
      <c r="E45" s="13" t="s">
        <v>114</v>
      </c>
      <c r="F45" s="5" t="s">
        <v>357</v>
      </c>
      <c r="G45" s="14" t="s">
        <v>121</v>
      </c>
      <c r="H45" s="6" t="s">
        <v>122</v>
      </c>
      <c r="I45" s="6" t="s">
        <v>491</v>
      </c>
      <c r="J45" s="6" t="s">
        <v>354</v>
      </c>
      <c r="K45" s="19">
        <v>38900</v>
      </c>
      <c r="L45" s="19">
        <v>28502.856249999997</v>
      </c>
      <c r="M45" s="7" t="s">
        <v>10</v>
      </c>
      <c r="N45" s="7" t="s">
        <v>10</v>
      </c>
      <c r="O45" s="7" t="s">
        <v>383</v>
      </c>
      <c r="P45" s="7" t="s">
        <v>10</v>
      </c>
      <c r="Q45" s="7" t="s">
        <v>10</v>
      </c>
      <c r="R45" s="7" t="s">
        <v>383</v>
      </c>
      <c r="S45" s="19">
        <f t="shared" si="1"/>
        <v>51866.666666666672</v>
      </c>
      <c r="T45" s="7" t="s">
        <v>3</v>
      </c>
      <c r="U45" s="19">
        <v>54.5</v>
      </c>
      <c r="V45" s="7" t="s">
        <v>387</v>
      </c>
      <c r="W45" s="19">
        <f t="shared" si="2"/>
        <v>6483.3333333333339</v>
      </c>
      <c r="X45" s="7" t="s">
        <v>386</v>
      </c>
      <c r="Y45" s="7" t="s">
        <v>10</v>
      </c>
      <c r="Z45" s="7" t="s">
        <v>383</v>
      </c>
      <c r="AA45" s="7" t="s">
        <v>10</v>
      </c>
      <c r="AB45" s="7" t="s">
        <v>383</v>
      </c>
      <c r="AC45" s="7" t="s">
        <v>10</v>
      </c>
      <c r="AD45" s="7" t="s">
        <v>383</v>
      </c>
      <c r="AE45" s="19">
        <f>37500/30*30</f>
        <v>37500</v>
      </c>
      <c r="AF45" s="7" t="s">
        <v>3</v>
      </c>
      <c r="AG45" s="19">
        <v>0</v>
      </c>
      <c r="AH45" s="7" t="s">
        <v>3</v>
      </c>
      <c r="AI45" s="7" t="s">
        <v>10</v>
      </c>
      <c r="AJ45" s="7" t="s">
        <v>383</v>
      </c>
      <c r="AK45" s="19">
        <f t="shared" si="3"/>
        <v>1560.7800000000002</v>
      </c>
      <c r="AL45" s="7" t="s">
        <v>387</v>
      </c>
      <c r="AM45" s="19">
        <f t="shared" si="0"/>
        <v>2650.8</v>
      </c>
      <c r="AN45" s="7" t="s">
        <v>4</v>
      </c>
      <c r="AO45" s="19">
        <v>600</v>
      </c>
      <c r="AP45" s="7" t="s">
        <v>3</v>
      </c>
      <c r="AQ45" s="7" t="s">
        <v>10</v>
      </c>
      <c r="AR45" s="7" t="s">
        <v>383</v>
      </c>
      <c r="AS45" s="7" t="s">
        <v>10</v>
      </c>
    </row>
    <row r="46" spans="1:45" s="11" customFormat="1" ht="22.5" customHeight="1">
      <c r="A46" s="17"/>
      <c r="B46" s="4" t="s">
        <v>5</v>
      </c>
      <c r="C46" s="4">
        <v>12</v>
      </c>
      <c r="D46" s="12" t="s">
        <v>131</v>
      </c>
      <c r="E46" s="13" t="s">
        <v>114</v>
      </c>
      <c r="F46" s="5" t="s">
        <v>357</v>
      </c>
      <c r="G46" s="14" t="s">
        <v>132</v>
      </c>
      <c r="H46" s="6" t="s">
        <v>133</v>
      </c>
      <c r="I46" s="6" t="s">
        <v>134</v>
      </c>
      <c r="J46" s="6" t="s">
        <v>353</v>
      </c>
      <c r="K46" s="19">
        <v>38900</v>
      </c>
      <c r="L46" s="19">
        <v>28502.856249999997</v>
      </c>
      <c r="M46" s="7" t="s">
        <v>10</v>
      </c>
      <c r="N46" s="7" t="s">
        <v>10</v>
      </c>
      <c r="O46" s="7" t="s">
        <v>383</v>
      </c>
      <c r="P46" s="7" t="s">
        <v>10</v>
      </c>
      <c r="Q46" s="7" t="s">
        <v>10</v>
      </c>
      <c r="R46" s="7" t="s">
        <v>383</v>
      </c>
      <c r="S46" s="19">
        <f>K46/30*40</f>
        <v>51866.666666666672</v>
      </c>
      <c r="T46" s="7" t="s">
        <v>3</v>
      </c>
      <c r="U46" s="19">
        <v>54.5</v>
      </c>
      <c r="V46" s="7" t="s">
        <v>387</v>
      </c>
      <c r="W46" s="19">
        <f>K46/30*5</f>
        <v>6483.3333333333339</v>
      </c>
      <c r="X46" s="7" t="s">
        <v>386</v>
      </c>
      <c r="Y46" s="7" t="s">
        <v>10</v>
      </c>
      <c r="Z46" s="7" t="s">
        <v>383</v>
      </c>
      <c r="AA46" s="7" t="s">
        <v>10</v>
      </c>
      <c r="AB46" s="7" t="s">
        <v>383</v>
      </c>
      <c r="AC46" s="7" t="s">
        <v>10</v>
      </c>
      <c r="AD46" s="7" t="s">
        <v>383</v>
      </c>
      <c r="AE46" s="19">
        <f>35900/30*30</f>
        <v>35900</v>
      </c>
      <c r="AF46" s="7" t="s">
        <v>3</v>
      </c>
      <c r="AG46" s="19">
        <v>0</v>
      </c>
      <c r="AH46" s="7" t="s">
        <v>3</v>
      </c>
      <c r="AI46" s="7" t="s">
        <v>10</v>
      </c>
      <c r="AJ46" s="7" t="s">
        <v>383</v>
      </c>
      <c r="AK46" s="19">
        <f>IF(K46&gt;=80.04*300,80.04*300*0.13/2,K46*0.13/2)</f>
        <v>1560.7800000000002</v>
      </c>
      <c r="AL46" s="7" t="s">
        <v>387</v>
      </c>
      <c r="AM46" s="19">
        <f t="shared" si="0"/>
        <v>2650.8</v>
      </c>
      <c r="AN46" s="7" t="s">
        <v>4</v>
      </c>
      <c r="AO46" s="19">
        <v>600</v>
      </c>
      <c r="AP46" s="7" t="s">
        <v>3</v>
      </c>
      <c r="AQ46" s="7" t="s">
        <v>10</v>
      </c>
      <c r="AR46" s="7" t="s">
        <v>383</v>
      </c>
      <c r="AS46" s="7" t="s">
        <v>10</v>
      </c>
    </row>
    <row r="47" spans="1:45" s="11" customFormat="1" ht="22.5" customHeight="1">
      <c r="A47" s="17"/>
      <c r="B47" s="4" t="s">
        <v>5</v>
      </c>
      <c r="C47" s="4">
        <v>12</v>
      </c>
      <c r="D47" s="12" t="s">
        <v>115</v>
      </c>
      <c r="E47" s="13" t="s">
        <v>114</v>
      </c>
      <c r="F47" s="5" t="s">
        <v>357</v>
      </c>
      <c r="G47" s="14" t="s">
        <v>124</v>
      </c>
      <c r="H47" s="6" t="s">
        <v>55</v>
      </c>
      <c r="I47" s="6" t="s">
        <v>67</v>
      </c>
      <c r="J47" s="6" t="s">
        <v>354</v>
      </c>
      <c r="K47" s="19">
        <v>38900</v>
      </c>
      <c r="L47" s="19">
        <v>28502.856249999997</v>
      </c>
      <c r="M47" s="7" t="s">
        <v>10</v>
      </c>
      <c r="N47" s="7" t="s">
        <v>10</v>
      </c>
      <c r="O47" s="7" t="s">
        <v>383</v>
      </c>
      <c r="P47" s="7" t="s">
        <v>10</v>
      </c>
      <c r="Q47" s="7" t="s">
        <v>10</v>
      </c>
      <c r="R47" s="7" t="s">
        <v>383</v>
      </c>
      <c r="S47" s="19">
        <f t="shared" si="1"/>
        <v>51866.666666666672</v>
      </c>
      <c r="T47" s="7" t="s">
        <v>3</v>
      </c>
      <c r="U47" s="19">
        <v>27.5</v>
      </c>
      <c r="V47" s="7" t="s">
        <v>387</v>
      </c>
      <c r="W47" s="19">
        <f t="shared" si="2"/>
        <v>6483.3333333333339</v>
      </c>
      <c r="X47" s="7" t="s">
        <v>386</v>
      </c>
      <c r="Y47" s="7" t="s">
        <v>10</v>
      </c>
      <c r="Z47" s="7" t="s">
        <v>383</v>
      </c>
      <c r="AA47" s="7" t="s">
        <v>10</v>
      </c>
      <c r="AB47" s="7" t="s">
        <v>383</v>
      </c>
      <c r="AC47" s="7" t="s">
        <v>10</v>
      </c>
      <c r="AD47" s="7" t="s">
        <v>383</v>
      </c>
      <c r="AE47" s="19">
        <f>37500/30*20</f>
        <v>25000</v>
      </c>
      <c r="AF47" s="7" t="s">
        <v>3</v>
      </c>
      <c r="AG47" s="19">
        <v>0</v>
      </c>
      <c r="AH47" s="7" t="s">
        <v>3</v>
      </c>
      <c r="AI47" s="7" t="s">
        <v>10</v>
      </c>
      <c r="AJ47" s="7" t="s">
        <v>383</v>
      </c>
      <c r="AK47" s="19">
        <f t="shared" si="3"/>
        <v>1560.7800000000002</v>
      </c>
      <c r="AL47" s="7" t="s">
        <v>387</v>
      </c>
      <c r="AM47" s="19">
        <f t="shared" si="0"/>
        <v>2650.8</v>
      </c>
      <c r="AN47" s="7" t="s">
        <v>4</v>
      </c>
      <c r="AO47" s="19">
        <v>600</v>
      </c>
      <c r="AP47" s="7" t="s">
        <v>3</v>
      </c>
      <c r="AQ47" s="7" t="s">
        <v>10</v>
      </c>
      <c r="AR47" s="7" t="s">
        <v>383</v>
      </c>
      <c r="AS47" s="7" t="s">
        <v>10</v>
      </c>
    </row>
    <row r="48" spans="1:45" s="11" customFormat="1" ht="22.5" customHeight="1">
      <c r="A48" s="17"/>
      <c r="B48" s="4" t="s">
        <v>5</v>
      </c>
      <c r="C48" s="4">
        <v>12</v>
      </c>
      <c r="D48" s="12" t="s">
        <v>115</v>
      </c>
      <c r="E48" s="13" t="s">
        <v>114</v>
      </c>
      <c r="F48" s="5" t="s">
        <v>357</v>
      </c>
      <c r="G48" s="14" t="s">
        <v>125</v>
      </c>
      <c r="H48" s="6" t="s">
        <v>126</v>
      </c>
      <c r="I48" s="6" t="s">
        <v>127</v>
      </c>
      <c r="J48" s="6" t="s">
        <v>354</v>
      </c>
      <c r="K48" s="19">
        <v>38900</v>
      </c>
      <c r="L48" s="19">
        <v>28502.856249999997</v>
      </c>
      <c r="M48" s="7" t="s">
        <v>10</v>
      </c>
      <c r="N48" s="7" t="s">
        <v>10</v>
      </c>
      <c r="O48" s="7" t="s">
        <v>383</v>
      </c>
      <c r="P48" s="7" t="s">
        <v>10</v>
      </c>
      <c r="Q48" s="7" t="s">
        <v>10</v>
      </c>
      <c r="R48" s="7" t="s">
        <v>383</v>
      </c>
      <c r="S48" s="19">
        <f t="shared" si="1"/>
        <v>51866.666666666672</v>
      </c>
      <c r="T48" s="7" t="s">
        <v>3</v>
      </c>
      <c r="U48" s="19">
        <v>27.5</v>
      </c>
      <c r="V48" s="7" t="s">
        <v>387</v>
      </c>
      <c r="W48" s="19">
        <f t="shared" si="2"/>
        <v>6483.3333333333339</v>
      </c>
      <c r="X48" s="7" t="s">
        <v>386</v>
      </c>
      <c r="Y48" s="7" t="s">
        <v>10</v>
      </c>
      <c r="Z48" s="7" t="s">
        <v>383</v>
      </c>
      <c r="AA48" s="7" t="s">
        <v>10</v>
      </c>
      <c r="AB48" s="7" t="s">
        <v>383</v>
      </c>
      <c r="AC48" s="7" t="s">
        <v>10</v>
      </c>
      <c r="AD48" s="7" t="s">
        <v>383</v>
      </c>
      <c r="AE48" s="19">
        <f>37500/30*20</f>
        <v>25000</v>
      </c>
      <c r="AF48" s="7" t="s">
        <v>3</v>
      </c>
      <c r="AG48" s="19">
        <v>0</v>
      </c>
      <c r="AH48" s="7" t="s">
        <v>3</v>
      </c>
      <c r="AI48" s="7" t="s">
        <v>10</v>
      </c>
      <c r="AJ48" s="7" t="s">
        <v>383</v>
      </c>
      <c r="AK48" s="19">
        <f t="shared" si="3"/>
        <v>1560.7800000000002</v>
      </c>
      <c r="AL48" s="7" t="s">
        <v>387</v>
      </c>
      <c r="AM48" s="19">
        <f t="shared" si="0"/>
        <v>2650.8</v>
      </c>
      <c r="AN48" s="7" t="s">
        <v>4</v>
      </c>
      <c r="AO48" s="19">
        <v>600</v>
      </c>
      <c r="AP48" s="7" t="s">
        <v>3</v>
      </c>
      <c r="AQ48" s="7" t="s">
        <v>10</v>
      </c>
      <c r="AR48" s="7" t="s">
        <v>383</v>
      </c>
      <c r="AS48" s="7" t="s">
        <v>10</v>
      </c>
    </row>
    <row r="49" spans="1:45" s="11" customFormat="1" ht="22.5" customHeight="1">
      <c r="A49" s="17"/>
      <c r="B49" s="4" t="s">
        <v>5</v>
      </c>
      <c r="C49" s="4">
        <v>12</v>
      </c>
      <c r="D49" s="12" t="s">
        <v>115</v>
      </c>
      <c r="E49" s="13" t="s">
        <v>114</v>
      </c>
      <c r="F49" s="5" t="s">
        <v>357</v>
      </c>
      <c r="G49" s="14" t="s">
        <v>119</v>
      </c>
      <c r="H49" s="6" t="s">
        <v>100</v>
      </c>
      <c r="I49" s="6" t="s">
        <v>120</v>
      </c>
      <c r="J49" s="6" t="s">
        <v>354</v>
      </c>
      <c r="K49" s="19">
        <v>38900</v>
      </c>
      <c r="L49" s="19">
        <v>28502.856249999997</v>
      </c>
      <c r="M49" s="7" t="s">
        <v>10</v>
      </c>
      <c r="N49" s="7" t="s">
        <v>10</v>
      </c>
      <c r="O49" s="7" t="s">
        <v>383</v>
      </c>
      <c r="P49" s="7" t="s">
        <v>10</v>
      </c>
      <c r="Q49" s="7" t="s">
        <v>10</v>
      </c>
      <c r="R49" s="7" t="s">
        <v>383</v>
      </c>
      <c r="S49" s="19">
        <f>K49/30*40</f>
        <v>51866.666666666672</v>
      </c>
      <c r="T49" s="7" t="s">
        <v>3</v>
      </c>
      <c r="U49" s="19">
        <v>23</v>
      </c>
      <c r="V49" s="7" t="s">
        <v>387</v>
      </c>
      <c r="W49" s="19">
        <f>K49/30*5</f>
        <v>6483.3333333333339</v>
      </c>
      <c r="X49" s="7" t="s">
        <v>386</v>
      </c>
      <c r="Y49" s="7" t="s">
        <v>10</v>
      </c>
      <c r="Z49" s="7" t="s">
        <v>383</v>
      </c>
      <c r="AA49" s="7" t="s">
        <v>10</v>
      </c>
      <c r="AB49" s="7" t="s">
        <v>383</v>
      </c>
      <c r="AC49" s="7" t="s">
        <v>10</v>
      </c>
      <c r="AD49" s="7" t="s">
        <v>383</v>
      </c>
      <c r="AE49" s="19">
        <f>38900/30*15</f>
        <v>19450</v>
      </c>
      <c r="AF49" s="7" t="s">
        <v>3</v>
      </c>
      <c r="AG49" s="19">
        <v>0</v>
      </c>
      <c r="AH49" s="7" t="s">
        <v>3</v>
      </c>
      <c r="AI49" s="7" t="s">
        <v>10</v>
      </c>
      <c r="AJ49" s="7" t="s">
        <v>383</v>
      </c>
      <c r="AK49" s="19">
        <f>IF(K49&gt;=80.04*300,80.04*300*0.13/2,K49*0.13/2)</f>
        <v>1560.7800000000002</v>
      </c>
      <c r="AL49" s="7" t="s">
        <v>387</v>
      </c>
      <c r="AM49" s="19">
        <f t="shared" si="0"/>
        <v>2650.8</v>
      </c>
      <c r="AN49" s="7" t="s">
        <v>4</v>
      </c>
      <c r="AO49" s="19">
        <v>600</v>
      </c>
      <c r="AP49" s="7" t="s">
        <v>3</v>
      </c>
      <c r="AQ49" s="7" t="s">
        <v>10</v>
      </c>
      <c r="AR49" s="7" t="s">
        <v>383</v>
      </c>
      <c r="AS49" s="7" t="s">
        <v>10</v>
      </c>
    </row>
    <row r="50" spans="1:45" s="11" customFormat="1" ht="22.5" customHeight="1">
      <c r="A50" s="17"/>
      <c r="B50" s="4" t="s">
        <v>5</v>
      </c>
      <c r="C50" s="4">
        <v>12</v>
      </c>
      <c r="D50" s="12" t="s">
        <v>115</v>
      </c>
      <c r="E50" s="13" t="s">
        <v>114</v>
      </c>
      <c r="F50" s="5" t="s">
        <v>357</v>
      </c>
      <c r="G50" s="14" t="s">
        <v>135</v>
      </c>
      <c r="H50" s="6" t="s">
        <v>136</v>
      </c>
      <c r="I50" s="6" t="s">
        <v>137</v>
      </c>
      <c r="J50" s="6" t="s">
        <v>354</v>
      </c>
      <c r="K50" s="19">
        <v>36500</v>
      </c>
      <c r="L50" s="19">
        <v>26822.856249999997</v>
      </c>
      <c r="M50" s="7" t="s">
        <v>10</v>
      </c>
      <c r="N50" s="7" t="s">
        <v>10</v>
      </c>
      <c r="O50" s="7" t="s">
        <v>383</v>
      </c>
      <c r="P50" s="7" t="s">
        <v>10</v>
      </c>
      <c r="Q50" s="7" t="s">
        <v>10</v>
      </c>
      <c r="R50" s="7" t="s">
        <v>383</v>
      </c>
      <c r="S50" s="19">
        <f t="shared" si="1"/>
        <v>48666.666666666672</v>
      </c>
      <c r="T50" s="7" t="s">
        <v>3</v>
      </c>
      <c r="U50" s="19">
        <v>54.5</v>
      </c>
      <c r="V50" s="7" t="s">
        <v>387</v>
      </c>
      <c r="W50" s="19">
        <f t="shared" si="2"/>
        <v>6083.3333333333339</v>
      </c>
      <c r="X50" s="7" t="s">
        <v>386</v>
      </c>
      <c r="Y50" s="7" t="s">
        <v>10</v>
      </c>
      <c r="Z50" s="7" t="s">
        <v>383</v>
      </c>
      <c r="AA50" s="7" t="s">
        <v>10</v>
      </c>
      <c r="AB50" s="7" t="s">
        <v>383</v>
      </c>
      <c r="AC50" s="7" t="s">
        <v>10</v>
      </c>
      <c r="AD50" s="7" t="s">
        <v>383</v>
      </c>
      <c r="AE50" s="19">
        <f>35400/30*30</f>
        <v>35400</v>
      </c>
      <c r="AF50" s="7" t="s">
        <v>3</v>
      </c>
      <c r="AG50" s="19">
        <v>0</v>
      </c>
      <c r="AH50" s="7" t="s">
        <v>3</v>
      </c>
      <c r="AI50" s="7" t="s">
        <v>10</v>
      </c>
      <c r="AJ50" s="7" t="s">
        <v>383</v>
      </c>
      <c r="AK50" s="19">
        <f t="shared" si="3"/>
        <v>1560.7800000000002</v>
      </c>
      <c r="AL50" s="7" t="s">
        <v>387</v>
      </c>
      <c r="AM50" s="19">
        <f t="shared" si="0"/>
        <v>2650.8</v>
      </c>
      <c r="AN50" s="7" t="s">
        <v>4</v>
      </c>
      <c r="AO50" s="19">
        <v>600</v>
      </c>
      <c r="AP50" s="7" t="s">
        <v>3</v>
      </c>
      <c r="AQ50" s="7" t="s">
        <v>10</v>
      </c>
      <c r="AR50" s="7" t="s">
        <v>383</v>
      </c>
      <c r="AS50" s="7" t="s">
        <v>10</v>
      </c>
    </row>
    <row r="51" spans="1:45" s="11" customFormat="1" ht="22.5" customHeight="1">
      <c r="A51" s="17"/>
      <c r="B51" s="4" t="s">
        <v>5</v>
      </c>
      <c r="C51" s="4">
        <v>12</v>
      </c>
      <c r="D51" s="12" t="s">
        <v>131</v>
      </c>
      <c r="E51" s="13" t="s">
        <v>114</v>
      </c>
      <c r="F51" s="5" t="s">
        <v>358</v>
      </c>
      <c r="G51" s="14" t="s">
        <v>144</v>
      </c>
      <c r="H51" s="6" t="s">
        <v>31</v>
      </c>
      <c r="I51" s="6" t="s">
        <v>145</v>
      </c>
      <c r="J51" s="6" t="s">
        <v>353</v>
      </c>
      <c r="K51" s="19">
        <v>36500</v>
      </c>
      <c r="L51" s="19">
        <v>26822.856249999997</v>
      </c>
      <c r="M51" s="7" t="s">
        <v>10</v>
      </c>
      <c r="N51" s="7" t="s">
        <v>10</v>
      </c>
      <c r="O51" s="7" t="s">
        <v>383</v>
      </c>
      <c r="P51" s="7" t="s">
        <v>10</v>
      </c>
      <c r="Q51" s="7" t="s">
        <v>10</v>
      </c>
      <c r="R51" s="7" t="s">
        <v>383</v>
      </c>
      <c r="S51" s="19">
        <f t="shared" si="1"/>
        <v>48666.666666666672</v>
      </c>
      <c r="T51" s="7" t="s">
        <v>3</v>
      </c>
      <c r="U51" s="19">
        <v>23</v>
      </c>
      <c r="V51" s="7" t="s">
        <v>387</v>
      </c>
      <c r="W51" s="19">
        <f t="shared" si="2"/>
        <v>6083.3333333333339</v>
      </c>
      <c r="X51" s="7" t="s">
        <v>386</v>
      </c>
      <c r="Y51" s="7" t="s">
        <v>10</v>
      </c>
      <c r="Z51" s="7" t="s">
        <v>383</v>
      </c>
      <c r="AA51" s="7" t="s">
        <v>10</v>
      </c>
      <c r="AB51" s="7" t="s">
        <v>383</v>
      </c>
      <c r="AC51" s="7" t="s">
        <v>10</v>
      </c>
      <c r="AD51" s="7" t="s">
        <v>383</v>
      </c>
      <c r="AE51" s="19">
        <f>34700/30*15</f>
        <v>17350</v>
      </c>
      <c r="AF51" s="7" t="s">
        <v>3</v>
      </c>
      <c r="AG51" s="19">
        <v>0</v>
      </c>
      <c r="AH51" s="7" t="s">
        <v>3</v>
      </c>
      <c r="AI51" s="7" t="s">
        <v>10</v>
      </c>
      <c r="AJ51" s="7" t="s">
        <v>383</v>
      </c>
      <c r="AK51" s="19">
        <f t="shared" si="3"/>
        <v>1560.7800000000002</v>
      </c>
      <c r="AL51" s="7" t="s">
        <v>387</v>
      </c>
      <c r="AM51" s="19">
        <f t="shared" si="0"/>
        <v>2650.8</v>
      </c>
      <c r="AN51" s="7" t="s">
        <v>4</v>
      </c>
      <c r="AO51" s="19">
        <v>600</v>
      </c>
      <c r="AP51" s="7" t="s">
        <v>3</v>
      </c>
      <c r="AQ51" s="7" t="s">
        <v>10</v>
      </c>
      <c r="AR51" s="7" t="s">
        <v>383</v>
      </c>
      <c r="AS51" s="7" t="s">
        <v>10</v>
      </c>
    </row>
    <row r="52" spans="1:45" s="11" customFormat="1" ht="22.5" customHeight="1">
      <c r="A52" s="17"/>
      <c r="B52" s="4" t="s">
        <v>5</v>
      </c>
      <c r="C52" s="4">
        <v>12</v>
      </c>
      <c r="D52" s="12" t="s">
        <v>115</v>
      </c>
      <c r="E52" s="13" t="s">
        <v>114</v>
      </c>
      <c r="F52" s="5" t="s">
        <v>357</v>
      </c>
      <c r="G52" s="14" t="s">
        <v>158</v>
      </c>
      <c r="H52" s="6" t="s">
        <v>159</v>
      </c>
      <c r="I52" s="6" t="s">
        <v>160</v>
      </c>
      <c r="J52" s="6" t="s">
        <v>354</v>
      </c>
      <c r="K52" s="19">
        <v>35500</v>
      </c>
      <c r="L52" s="19">
        <v>26122.856249999997</v>
      </c>
      <c r="M52" s="7" t="s">
        <v>10</v>
      </c>
      <c r="N52" s="7" t="s">
        <v>10</v>
      </c>
      <c r="O52" s="7" t="s">
        <v>383</v>
      </c>
      <c r="P52" s="7" t="s">
        <v>10</v>
      </c>
      <c r="Q52" s="7" t="s">
        <v>10</v>
      </c>
      <c r="R52" s="7" t="s">
        <v>383</v>
      </c>
      <c r="S52" s="19">
        <f t="shared" si="1"/>
        <v>47333.333333333328</v>
      </c>
      <c r="T52" s="7" t="s">
        <v>3</v>
      </c>
      <c r="U52" s="19">
        <v>23</v>
      </c>
      <c r="V52" s="7" t="s">
        <v>387</v>
      </c>
      <c r="W52" s="19">
        <f t="shared" si="2"/>
        <v>5916.6666666666661</v>
      </c>
      <c r="X52" s="7" t="s">
        <v>386</v>
      </c>
      <c r="Y52" s="7" t="s">
        <v>10</v>
      </c>
      <c r="Z52" s="7" t="s">
        <v>383</v>
      </c>
      <c r="AA52" s="7" t="s">
        <v>10</v>
      </c>
      <c r="AB52" s="7" t="s">
        <v>383</v>
      </c>
      <c r="AC52" s="7" t="s">
        <v>10</v>
      </c>
      <c r="AD52" s="7" t="s">
        <v>383</v>
      </c>
      <c r="AE52" s="19">
        <f>33100/30*15</f>
        <v>16550</v>
      </c>
      <c r="AF52" s="7" t="s">
        <v>3</v>
      </c>
      <c r="AG52" s="19">
        <v>0</v>
      </c>
      <c r="AH52" s="7" t="s">
        <v>3</v>
      </c>
      <c r="AI52" s="7" t="s">
        <v>10</v>
      </c>
      <c r="AJ52" s="7" t="s">
        <v>383</v>
      </c>
      <c r="AK52" s="19">
        <f t="shared" si="3"/>
        <v>1560.7800000000002</v>
      </c>
      <c r="AL52" s="7" t="s">
        <v>387</v>
      </c>
      <c r="AM52" s="19">
        <f t="shared" si="0"/>
        <v>2650.8</v>
      </c>
      <c r="AN52" s="7" t="s">
        <v>4</v>
      </c>
      <c r="AO52" s="19">
        <v>600</v>
      </c>
      <c r="AP52" s="7" t="s">
        <v>3</v>
      </c>
      <c r="AQ52" s="7" t="s">
        <v>10</v>
      </c>
      <c r="AR52" s="7" t="s">
        <v>383</v>
      </c>
      <c r="AS52" s="7" t="s">
        <v>10</v>
      </c>
    </row>
    <row r="53" spans="1:45" s="15" customFormat="1" ht="22.5" customHeight="1">
      <c r="A53" s="17"/>
      <c r="B53" s="4" t="s">
        <v>5</v>
      </c>
      <c r="C53" s="4">
        <v>12</v>
      </c>
      <c r="D53" s="12" t="s">
        <v>131</v>
      </c>
      <c r="E53" s="13" t="s">
        <v>131</v>
      </c>
      <c r="F53" s="5" t="s">
        <v>358</v>
      </c>
      <c r="G53" s="14" t="s">
        <v>192</v>
      </c>
      <c r="H53" s="6" t="s">
        <v>193</v>
      </c>
      <c r="I53" s="6" t="s">
        <v>194</v>
      </c>
      <c r="J53" s="6" t="s">
        <v>353</v>
      </c>
      <c r="K53" s="19">
        <v>31000</v>
      </c>
      <c r="L53" s="19">
        <v>22860.306249999998</v>
      </c>
      <c r="M53" s="7" t="s">
        <v>10</v>
      </c>
      <c r="N53" s="7" t="s">
        <v>10</v>
      </c>
      <c r="O53" s="7" t="s">
        <v>383</v>
      </c>
      <c r="P53" s="7" t="s">
        <v>10</v>
      </c>
      <c r="Q53" s="7" t="s">
        <v>10</v>
      </c>
      <c r="R53" s="7" t="s">
        <v>383</v>
      </c>
      <c r="S53" s="19">
        <f>K53/30*40</f>
        <v>41333.333333333328</v>
      </c>
      <c r="T53" s="7" t="s">
        <v>3</v>
      </c>
      <c r="U53" s="19">
        <v>23</v>
      </c>
      <c r="V53" s="7" t="s">
        <v>387</v>
      </c>
      <c r="W53" s="19">
        <f>K53/30*5</f>
        <v>5166.6666666666661</v>
      </c>
      <c r="X53" s="7" t="s">
        <v>386</v>
      </c>
      <c r="Y53" s="7" t="s">
        <v>10</v>
      </c>
      <c r="Z53" s="7" t="s">
        <v>383</v>
      </c>
      <c r="AA53" s="7" t="s">
        <v>10</v>
      </c>
      <c r="AB53" s="7" t="s">
        <v>383</v>
      </c>
      <c r="AC53" s="7" t="s">
        <v>10</v>
      </c>
      <c r="AD53" s="7" t="s">
        <v>383</v>
      </c>
      <c r="AE53" s="19">
        <f>28400/30*15</f>
        <v>14200</v>
      </c>
      <c r="AF53" s="7" t="s">
        <v>3</v>
      </c>
      <c r="AG53" s="19">
        <v>0</v>
      </c>
      <c r="AH53" s="7" t="s">
        <v>3</v>
      </c>
      <c r="AI53" s="7" t="s">
        <v>10</v>
      </c>
      <c r="AJ53" s="7" t="s">
        <v>383</v>
      </c>
      <c r="AK53" s="19">
        <f>IF(K53&gt;=80.04*300,80.04*300*0.13/2,K53*0.13/2)</f>
        <v>1560.7800000000002</v>
      </c>
      <c r="AL53" s="7" t="s">
        <v>387</v>
      </c>
      <c r="AM53" s="19">
        <f t="shared" si="0"/>
        <v>2650.8</v>
      </c>
      <c r="AN53" s="7" t="s">
        <v>4</v>
      </c>
      <c r="AO53" s="19">
        <v>600</v>
      </c>
      <c r="AP53" s="7" t="s">
        <v>3</v>
      </c>
      <c r="AQ53" s="7" t="s">
        <v>10</v>
      </c>
      <c r="AR53" s="7" t="s">
        <v>383</v>
      </c>
      <c r="AS53" s="7" t="s">
        <v>10</v>
      </c>
    </row>
    <row r="54" spans="1:45" s="15" customFormat="1" ht="22.5" customHeight="1">
      <c r="A54" s="17"/>
      <c r="B54" s="4" t="s">
        <v>5</v>
      </c>
      <c r="C54" s="4">
        <v>12</v>
      </c>
      <c r="D54" s="12" t="s">
        <v>115</v>
      </c>
      <c r="E54" s="13" t="s">
        <v>114</v>
      </c>
      <c r="F54" s="5" t="s">
        <v>357</v>
      </c>
      <c r="G54" s="14" t="s">
        <v>189</v>
      </c>
      <c r="H54" s="6" t="s">
        <v>190</v>
      </c>
      <c r="I54" s="6" t="s">
        <v>113</v>
      </c>
      <c r="J54" s="6" t="s">
        <v>354</v>
      </c>
      <c r="K54" s="19">
        <v>31000</v>
      </c>
      <c r="L54" s="19">
        <v>22860.306249999998</v>
      </c>
      <c r="M54" s="7" t="s">
        <v>10</v>
      </c>
      <c r="N54" s="7" t="s">
        <v>10</v>
      </c>
      <c r="O54" s="7" t="s">
        <v>383</v>
      </c>
      <c r="P54" s="7" t="s">
        <v>10</v>
      </c>
      <c r="Q54" s="7" t="s">
        <v>10</v>
      </c>
      <c r="R54" s="7" t="s">
        <v>383</v>
      </c>
      <c r="S54" s="19">
        <f t="shared" si="1"/>
        <v>41333.333333333328</v>
      </c>
      <c r="T54" s="7" t="s">
        <v>3</v>
      </c>
      <c r="U54" s="19">
        <v>23</v>
      </c>
      <c r="V54" s="7" t="s">
        <v>387</v>
      </c>
      <c r="W54" s="19">
        <f t="shared" si="2"/>
        <v>5166.6666666666661</v>
      </c>
      <c r="X54" s="7" t="s">
        <v>386</v>
      </c>
      <c r="Y54" s="7" t="s">
        <v>10</v>
      </c>
      <c r="Z54" s="7" t="s">
        <v>383</v>
      </c>
      <c r="AA54" s="7" t="s">
        <v>10</v>
      </c>
      <c r="AB54" s="7" t="s">
        <v>383</v>
      </c>
      <c r="AC54" s="7" t="s">
        <v>10</v>
      </c>
      <c r="AD54" s="7" t="s">
        <v>383</v>
      </c>
      <c r="AE54" s="19">
        <v>0</v>
      </c>
      <c r="AF54" s="7" t="s">
        <v>3</v>
      </c>
      <c r="AG54" s="19">
        <v>0</v>
      </c>
      <c r="AH54" s="7" t="s">
        <v>3</v>
      </c>
      <c r="AI54" s="7" t="s">
        <v>10</v>
      </c>
      <c r="AJ54" s="7" t="s">
        <v>383</v>
      </c>
      <c r="AK54" s="19">
        <f t="shared" si="3"/>
        <v>1560.7800000000002</v>
      </c>
      <c r="AL54" s="7" t="s">
        <v>387</v>
      </c>
      <c r="AM54" s="19">
        <f t="shared" si="0"/>
        <v>2650.8</v>
      </c>
      <c r="AN54" s="7" t="s">
        <v>4</v>
      </c>
      <c r="AO54" s="19">
        <v>600</v>
      </c>
      <c r="AP54" s="7" t="s">
        <v>3</v>
      </c>
      <c r="AQ54" s="7" t="s">
        <v>10</v>
      </c>
      <c r="AR54" s="7" t="s">
        <v>383</v>
      </c>
      <c r="AS54" s="7" t="s">
        <v>10</v>
      </c>
    </row>
    <row r="55" spans="1:45" s="15" customFormat="1" ht="22.5" customHeight="1">
      <c r="A55" s="17"/>
      <c r="B55" s="4" t="s">
        <v>5</v>
      </c>
      <c r="C55" s="4">
        <v>12</v>
      </c>
      <c r="D55" s="12" t="s">
        <v>115</v>
      </c>
      <c r="E55" s="13" t="s">
        <v>114</v>
      </c>
      <c r="F55" s="5" t="s">
        <v>357</v>
      </c>
      <c r="G55" s="14" t="s">
        <v>195</v>
      </c>
      <c r="H55" s="6" t="s">
        <v>196</v>
      </c>
      <c r="I55" s="6" t="s">
        <v>197</v>
      </c>
      <c r="J55" s="6" t="s">
        <v>354</v>
      </c>
      <c r="K55" s="19">
        <v>31000</v>
      </c>
      <c r="L55" s="19">
        <v>22860.306249999998</v>
      </c>
      <c r="M55" s="7" t="s">
        <v>10</v>
      </c>
      <c r="N55" s="7" t="s">
        <v>10</v>
      </c>
      <c r="O55" s="7" t="s">
        <v>383</v>
      </c>
      <c r="P55" s="7" t="s">
        <v>10</v>
      </c>
      <c r="Q55" s="7" t="s">
        <v>10</v>
      </c>
      <c r="R55" s="7" t="s">
        <v>383</v>
      </c>
      <c r="S55" s="19">
        <f>K55/30*40</f>
        <v>41333.333333333328</v>
      </c>
      <c r="T55" s="7" t="s">
        <v>3</v>
      </c>
      <c r="U55" s="19">
        <v>27.5</v>
      </c>
      <c r="V55" s="7" t="s">
        <v>387</v>
      </c>
      <c r="W55" s="19">
        <f>K55/30*5</f>
        <v>5166.6666666666661</v>
      </c>
      <c r="X55" s="7" t="s">
        <v>386</v>
      </c>
      <c r="Y55" s="7" t="s">
        <v>10</v>
      </c>
      <c r="Z55" s="7" t="s">
        <v>383</v>
      </c>
      <c r="AA55" s="7" t="s">
        <v>10</v>
      </c>
      <c r="AB55" s="7" t="s">
        <v>383</v>
      </c>
      <c r="AC55" s="7" t="s">
        <v>10</v>
      </c>
      <c r="AD55" s="7" t="s">
        <v>383</v>
      </c>
      <c r="AE55" s="19">
        <v>0</v>
      </c>
      <c r="AF55" s="7" t="s">
        <v>3</v>
      </c>
      <c r="AG55" s="19">
        <v>0</v>
      </c>
      <c r="AH55" s="7" t="s">
        <v>3</v>
      </c>
      <c r="AI55" s="7" t="s">
        <v>10</v>
      </c>
      <c r="AJ55" s="7" t="s">
        <v>383</v>
      </c>
      <c r="AK55" s="19">
        <f>IF(K55&gt;=80.04*300,80.04*300*0.13/2,K55*0.13/2)</f>
        <v>1560.7800000000002</v>
      </c>
      <c r="AL55" s="7" t="s">
        <v>387</v>
      </c>
      <c r="AM55" s="19">
        <f t="shared" si="0"/>
        <v>2650.8</v>
      </c>
      <c r="AN55" s="7" t="s">
        <v>4</v>
      </c>
      <c r="AO55" s="19">
        <v>600</v>
      </c>
      <c r="AP55" s="7" t="s">
        <v>3</v>
      </c>
      <c r="AQ55" s="7" t="s">
        <v>10</v>
      </c>
      <c r="AR55" s="7" t="s">
        <v>383</v>
      </c>
      <c r="AS55" s="7" t="s">
        <v>10</v>
      </c>
    </row>
    <row r="56" spans="1:45" s="15" customFormat="1" ht="22.5" customHeight="1">
      <c r="A56" s="17"/>
      <c r="B56" s="4" t="s">
        <v>5</v>
      </c>
      <c r="C56" s="4">
        <v>12</v>
      </c>
      <c r="D56" s="12" t="s">
        <v>115</v>
      </c>
      <c r="E56" s="13" t="s">
        <v>131</v>
      </c>
      <c r="F56" s="5" t="s">
        <v>357</v>
      </c>
      <c r="G56" s="14" t="s">
        <v>191</v>
      </c>
      <c r="H56" s="6" t="s">
        <v>43</v>
      </c>
      <c r="I56" s="6" t="s">
        <v>398</v>
      </c>
      <c r="J56" s="6" t="s">
        <v>354</v>
      </c>
      <c r="K56" s="19">
        <v>31000</v>
      </c>
      <c r="L56" s="19">
        <v>22860.306249999998</v>
      </c>
      <c r="M56" s="7" t="s">
        <v>10</v>
      </c>
      <c r="N56" s="7" t="s">
        <v>10</v>
      </c>
      <c r="O56" s="7" t="s">
        <v>383</v>
      </c>
      <c r="P56" s="7" t="s">
        <v>10</v>
      </c>
      <c r="Q56" s="7" t="s">
        <v>10</v>
      </c>
      <c r="R56" s="7" t="s">
        <v>383</v>
      </c>
      <c r="S56" s="19">
        <f t="shared" si="1"/>
        <v>41333.333333333328</v>
      </c>
      <c r="T56" s="7" t="s">
        <v>3</v>
      </c>
      <c r="U56" s="19">
        <v>0</v>
      </c>
      <c r="V56" s="7" t="s">
        <v>387</v>
      </c>
      <c r="W56" s="19">
        <f t="shared" si="2"/>
        <v>5166.6666666666661</v>
      </c>
      <c r="X56" s="7" t="s">
        <v>386</v>
      </c>
      <c r="Y56" s="7" t="s">
        <v>10</v>
      </c>
      <c r="Z56" s="7" t="s">
        <v>383</v>
      </c>
      <c r="AA56" s="7" t="s">
        <v>10</v>
      </c>
      <c r="AB56" s="7" t="s">
        <v>383</v>
      </c>
      <c r="AC56" s="7" t="s">
        <v>10</v>
      </c>
      <c r="AD56" s="7" t="s">
        <v>383</v>
      </c>
      <c r="AE56" s="19">
        <v>0</v>
      </c>
      <c r="AF56" s="7" t="s">
        <v>3</v>
      </c>
      <c r="AG56" s="19">
        <v>0</v>
      </c>
      <c r="AH56" s="7" t="s">
        <v>3</v>
      </c>
      <c r="AI56" s="7" t="s">
        <v>10</v>
      </c>
      <c r="AJ56" s="7" t="s">
        <v>383</v>
      </c>
      <c r="AK56" s="19">
        <f t="shared" si="3"/>
        <v>1560.7800000000002</v>
      </c>
      <c r="AL56" s="7" t="s">
        <v>387</v>
      </c>
      <c r="AM56" s="19">
        <f t="shared" si="0"/>
        <v>2650.8</v>
      </c>
      <c r="AN56" s="7" t="s">
        <v>4</v>
      </c>
      <c r="AO56" s="19">
        <v>600</v>
      </c>
      <c r="AP56" s="7" t="s">
        <v>3</v>
      </c>
      <c r="AQ56" s="7" t="s">
        <v>10</v>
      </c>
      <c r="AR56" s="7" t="s">
        <v>383</v>
      </c>
      <c r="AS56" s="7" t="s">
        <v>10</v>
      </c>
    </row>
    <row r="57" spans="1:45" s="15" customFormat="1" ht="22.5" customHeight="1">
      <c r="A57" s="17"/>
      <c r="B57" s="4" t="s">
        <v>5</v>
      </c>
      <c r="C57" s="4">
        <v>12</v>
      </c>
      <c r="D57" s="12" t="s">
        <v>131</v>
      </c>
      <c r="E57" s="13" t="s">
        <v>131</v>
      </c>
      <c r="F57" s="5" t="s">
        <v>357</v>
      </c>
      <c r="G57" s="14" t="s">
        <v>187</v>
      </c>
      <c r="H57" s="6" t="s">
        <v>54</v>
      </c>
      <c r="I57" s="6" t="s">
        <v>188</v>
      </c>
      <c r="J57" s="6" t="s">
        <v>353</v>
      </c>
      <c r="K57" s="19">
        <v>31000</v>
      </c>
      <c r="L57" s="19">
        <v>22860.306249999998</v>
      </c>
      <c r="M57" s="7" t="s">
        <v>10</v>
      </c>
      <c r="N57" s="7" t="s">
        <v>10</v>
      </c>
      <c r="O57" s="7" t="s">
        <v>383</v>
      </c>
      <c r="P57" s="7" t="s">
        <v>10</v>
      </c>
      <c r="Q57" s="7" t="s">
        <v>10</v>
      </c>
      <c r="R57" s="7" t="s">
        <v>383</v>
      </c>
      <c r="S57" s="19">
        <f>K57/30*40</f>
        <v>41333.333333333328</v>
      </c>
      <c r="T57" s="7" t="s">
        <v>3</v>
      </c>
      <c r="U57" s="19">
        <v>0</v>
      </c>
      <c r="V57" s="7" t="s">
        <v>387</v>
      </c>
      <c r="W57" s="19">
        <f>K57/30*5</f>
        <v>5166.6666666666661</v>
      </c>
      <c r="X57" s="7" t="s">
        <v>386</v>
      </c>
      <c r="Y57" s="7" t="s">
        <v>10</v>
      </c>
      <c r="Z57" s="7" t="s">
        <v>383</v>
      </c>
      <c r="AA57" s="7" t="s">
        <v>10</v>
      </c>
      <c r="AB57" s="7" t="s">
        <v>383</v>
      </c>
      <c r="AC57" s="7" t="s">
        <v>10</v>
      </c>
      <c r="AD57" s="7" t="s">
        <v>383</v>
      </c>
      <c r="AE57" s="19">
        <v>0</v>
      </c>
      <c r="AF57" s="7" t="s">
        <v>3</v>
      </c>
      <c r="AG57" s="19">
        <v>0</v>
      </c>
      <c r="AH57" s="7" t="s">
        <v>3</v>
      </c>
      <c r="AI57" s="7" t="s">
        <v>10</v>
      </c>
      <c r="AJ57" s="7" t="s">
        <v>383</v>
      </c>
      <c r="AK57" s="19">
        <f>IF(K57&gt;=80.04*300,80.04*300*0.13/2,K57*0.13/2)</f>
        <v>1560.7800000000002</v>
      </c>
      <c r="AL57" s="7" t="s">
        <v>387</v>
      </c>
      <c r="AM57" s="19">
        <f t="shared" si="0"/>
        <v>2650.8</v>
      </c>
      <c r="AN57" s="7" t="s">
        <v>4</v>
      </c>
      <c r="AO57" s="19">
        <v>600</v>
      </c>
      <c r="AP57" s="7" t="s">
        <v>3</v>
      </c>
      <c r="AQ57" s="7" t="s">
        <v>10</v>
      </c>
      <c r="AR57" s="7" t="s">
        <v>383</v>
      </c>
      <c r="AS57" s="7" t="s">
        <v>10</v>
      </c>
    </row>
    <row r="58" spans="1:45" s="15" customFormat="1" ht="22.5" customHeight="1">
      <c r="A58" s="17"/>
      <c r="B58" s="4" t="s">
        <v>5</v>
      </c>
      <c r="C58" s="4">
        <v>12</v>
      </c>
      <c r="D58" s="12" t="s">
        <v>131</v>
      </c>
      <c r="E58" s="13" t="s">
        <v>131</v>
      </c>
      <c r="F58" s="5" t="s">
        <v>357</v>
      </c>
      <c r="G58" s="14" t="s">
        <v>200</v>
      </c>
      <c r="H58" s="6" t="s">
        <v>201</v>
      </c>
      <c r="I58" s="6" t="s">
        <v>127</v>
      </c>
      <c r="J58" s="6" t="s">
        <v>353</v>
      </c>
      <c r="K58" s="19">
        <v>31000</v>
      </c>
      <c r="L58" s="19">
        <v>22860.306249999998</v>
      </c>
      <c r="M58" s="7" t="s">
        <v>10</v>
      </c>
      <c r="N58" s="7" t="s">
        <v>10</v>
      </c>
      <c r="O58" s="7" t="s">
        <v>383</v>
      </c>
      <c r="P58" s="7" t="s">
        <v>10</v>
      </c>
      <c r="Q58" s="7" t="s">
        <v>10</v>
      </c>
      <c r="R58" s="7" t="s">
        <v>383</v>
      </c>
      <c r="S58" s="19">
        <f t="shared" si="1"/>
        <v>41333.333333333328</v>
      </c>
      <c r="T58" s="7" t="s">
        <v>3</v>
      </c>
      <c r="U58" s="19">
        <v>0</v>
      </c>
      <c r="V58" s="7" t="s">
        <v>387</v>
      </c>
      <c r="W58" s="19">
        <f t="shared" si="2"/>
        <v>5166.6666666666661</v>
      </c>
      <c r="X58" s="7" t="s">
        <v>386</v>
      </c>
      <c r="Y58" s="7" t="s">
        <v>10</v>
      </c>
      <c r="Z58" s="7" t="s">
        <v>383</v>
      </c>
      <c r="AA58" s="7" t="s">
        <v>10</v>
      </c>
      <c r="AB58" s="7" t="s">
        <v>383</v>
      </c>
      <c r="AC58" s="7" t="s">
        <v>10</v>
      </c>
      <c r="AD58" s="7" t="s">
        <v>383</v>
      </c>
      <c r="AE58" s="19">
        <v>0</v>
      </c>
      <c r="AF58" s="7" t="s">
        <v>3</v>
      </c>
      <c r="AG58" s="19">
        <v>0</v>
      </c>
      <c r="AH58" s="7" t="s">
        <v>3</v>
      </c>
      <c r="AI58" s="7" t="s">
        <v>10</v>
      </c>
      <c r="AJ58" s="7" t="s">
        <v>383</v>
      </c>
      <c r="AK58" s="19">
        <f t="shared" si="3"/>
        <v>1560.7800000000002</v>
      </c>
      <c r="AL58" s="7" t="s">
        <v>387</v>
      </c>
      <c r="AM58" s="19">
        <f t="shared" si="0"/>
        <v>2650.8</v>
      </c>
      <c r="AN58" s="7" t="s">
        <v>4</v>
      </c>
      <c r="AO58" s="19">
        <v>600</v>
      </c>
      <c r="AP58" s="7" t="s">
        <v>3</v>
      </c>
      <c r="AQ58" s="7" t="s">
        <v>10</v>
      </c>
      <c r="AR58" s="7" t="s">
        <v>383</v>
      </c>
      <c r="AS58" s="7" t="s">
        <v>10</v>
      </c>
    </row>
    <row r="59" spans="1:45" s="15" customFormat="1" ht="22.5" customHeight="1">
      <c r="A59" s="17"/>
      <c r="B59" s="4" t="s">
        <v>5</v>
      </c>
      <c r="C59" s="4">
        <v>12</v>
      </c>
      <c r="D59" s="12" t="s">
        <v>131</v>
      </c>
      <c r="E59" s="13" t="s">
        <v>131</v>
      </c>
      <c r="F59" s="5" t="s">
        <v>357</v>
      </c>
      <c r="G59" s="14" t="s">
        <v>202</v>
      </c>
      <c r="H59" s="6" t="s">
        <v>127</v>
      </c>
      <c r="I59" s="6" t="s">
        <v>141</v>
      </c>
      <c r="J59" s="6" t="s">
        <v>353</v>
      </c>
      <c r="K59" s="19">
        <v>31000</v>
      </c>
      <c r="L59" s="19">
        <v>22860.306249999998</v>
      </c>
      <c r="M59" s="7" t="s">
        <v>10</v>
      </c>
      <c r="N59" s="7" t="s">
        <v>10</v>
      </c>
      <c r="O59" s="7" t="s">
        <v>383</v>
      </c>
      <c r="P59" s="7" t="s">
        <v>10</v>
      </c>
      <c r="Q59" s="7" t="s">
        <v>10</v>
      </c>
      <c r="R59" s="7" t="s">
        <v>383</v>
      </c>
      <c r="S59" s="19">
        <f t="shared" si="1"/>
        <v>41333.333333333328</v>
      </c>
      <c r="T59" s="7" t="s">
        <v>3</v>
      </c>
      <c r="U59" s="19">
        <v>23</v>
      </c>
      <c r="V59" s="7" t="s">
        <v>387</v>
      </c>
      <c r="W59" s="19">
        <f t="shared" si="2"/>
        <v>5166.6666666666661</v>
      </c>
      <c r="X59" s="7" t="s">
        <v>386</v>
      </c>
      <c r="Y59" s="7" t="s">
        <v>10</v>
      </c>
      <c r="Z59" s="7" t="s">
        <v>383</v>
      </c>
      <c r="AA59" s="7" t="s">
        <v>10</v>
      </c>
      <c r="AB59" s="7" t="s">
        <v>383</v>
      </c>
      <c r="AC59" s="7" t="s">
        <v>10</v>
      </c>
      <c r="AD59" s="7" t="s">
        <v>383</v>
      </c>
      <c r="AE59" s="19">
        <v>0</v>
      </c>
      <c r="AF59" s="7" t="s">
        <v>3</v>
      </c>
      <c r="AG59" s="19">
        <v>0</v>
      </c>
      <c r="AH59" s="7" t="s">
        <v>3</v>
      </c>
      <c r="AI59" s="7" t="s">
        <v>10</v>
      </c>
      <c r="AJ59" s="7" t="s">
        <v>383</v>
      </c>
      <c r="AK59" s="19">
        <f t="shared" si="3"/>
        <v>1560.7800000000002</v>
      </c>
      <c r="AL59" s="7" t="s">
        <v>387</v>
      </c>
      <c r="AM59" s="19">
        <f t="shared" si="0"/>
        <v>2650.8</v>
      </c>
      <c r="AN59" s="7" t="s">
        <v>4</v>
      </c>
      <c r="AO59" s="19">
        <v>600</v>
      </c>
      <c r="AP59" s="7" t="s">
        <v>3</v>
      </c>
      <c r="AQ59" s="7" t="s">
        <v>10</v>
      </c>
      <c r="AR59" s="7" t="s">
        <v>383</v>
      </c>
      <c r="AS59" s="7" t="s">
        <v>10</v>
      </c>
    </row>
    <row r="60" spans="1:45" s="15" customFormat="1" ht="22.5" customHeight="1">
      <c r="A60" s="17"/>
      <c r="B60" s="4" t="s">
        <v>5</v>
      </c>
      <c r="C60" s="4">
        <v>12</v>
      </c>
      <c r="D60" s="12" t="s">
        <v>115</v>
      </c>
      <c r="E60" s="13" t="s">
        <v>114</v>
      </c>
      <c r="F60" s="5" t="s">
        <v>358</v>
      </c>
      <c r="G60" s="14" t="s">
        <v>178</v>
      </c>
      <c r="H60" s="6" t="s">
        <v>179</v>
      </c>
      <c r="I60" s="6" t="s">
        <v>180</v>
      </c>
      <c r="J60" s="6" t="s">
        <v>354</v>
      </c>
      <c r="K60" s="19">
        <v>29600</v>
      </c>
      <c r="L60" s="19">
        <v>21789.58625</v>
      </c>
      <c r="M60" s="7" t="s">
        <v>10</v>
      </c>
      <c r="N60" s="7" t="s">
        <v>10</v>
      </c>
      <c r="O60" s="7" t="s">
        <v>383</v>
      </c>
      <c r="P60" s="7" t="s">
        <v>10</v>
      </c>
      <c r="Q60" s="7" t="s">
        <v>10</v>
      </c>
      <c r="R60" s="7" t="s">
        <v>383</v>
      </c>
      <c r="S60" s="19">
        <f>K60/30*40</f>
        <v>39466.666666666664</v>
      </c>
      <c r="T60" s="7" t="s">
        <v>3</v>
      </c>
      <c r="U60" s="19">
        <v>23</v>
      </c>
      <c r="V60" s="7" t="s">
        <v>387</v>
      </c>
      <c r="W60" s="19">
        <f>K60/30*5</f>
        <v>4933.333333333333</v>
      </c>
      <c r="X60" s="7" t="s">
        <v>386</v>
      </c>
      <c r="Y60" s="7" t="s">
        <v>10</v>
      </c>
      <c r="Z60" s="7" t="s">
        <v>383</v>
      </c>
      <c r="AA60" s="7" t="s">
        <v>10</v>
      </c>
      <c r="AB60" s="7" t="s">
        <v>383</v>
      </c>
      <c r="AC60" s="7" t="s">
        <v>10</v>
      </c>
      <c r="AD60" s="7" t="s">
        <v>383</v>
      </c>
      <c r="AE60" s="19">
        <f>29600/30*15</f>
        <v>14800</v>
      </c>
      <c r="AF60" s="7" t="s">
        <v>3</v>
      </c>
      <c r="AG60" s="19">
        <v>0</v>
      </c>
      <c r="AH60" s="7" t="s">
        <v>3</v>
      </c>
      <c r="AI60" s="7" t="s">
        <v>10</v>
      </c>
      <c r="AJ60" s="7" t="s">
        <v>383</v>
      </c>
      <c r="AK60" s="19">
        <f>IF(K60&gt;=80.04*300,80.04*300*0.13/2,K60*0.13/2)</f>
        <v>1560.7800000000002</v>
      </c>
      <c r="AL60" s="7" t="s">
        <v>387</v>
      </c>
      <c r="AM60" s="19">
        <f t="shared" si="0"/>
        <v>2650.8</v>
      </c>
      <c r="AN60" s="7" t="s">
        <v>4</v>
      </c>
      <c r="AO60" s="19">
        <v>600</v>
      </c>
      <c r="AP60" s="7" t="s">
        <v>3</v>
      </c>
      <c r="AQ60" s="7" t="s">
        <v>10</v>
      </c>
      <c r="AR60" s="7" t="s">
        <v>383</v>
      </c>
      <c r="AS60" s="7" t="s">
        <v>10</v>
      </c>
    </row>
    <row r="61" spans="1:45" s="8" customFormat="1" ht="22.5" customHeight="1">
      <c r="A61" s="17"/>
      <c r="B61" s="4" t="s">
        <v>5</v>
      </c>
      <c r="C61" s="4">
        <v>12</v>
      </c>
      <c r="D61" s="12" t="s">
        <v>131</v>
      </c>
      <c r="E61" s="13" t="s">
        <v>114</v>
      </c>
      <c r="F61" s="5" t="s">
        <v>357</v>
      </c>
      <c r="G61" s="14" t="s">
        <v>228</v>
      </c>
      <c r="H61" s="6" t="s">
        <v>229</v>
      </c>
      <c r="I61" s="6" t="s">
        <v>230</v>
      </c>
      <c r="J61" s="6" t="s">
        <v>353</v>
      </c>
      <c r="K61" s="19">
        <v>26000</v>
      </c>
      <c r="L61" s="19">
        <v>19036.306249999998</v>
      </c>
      <c r="M61" s="7" t="s">
        <v>10</v>
      </c>
      <c r="N61" s="7" t="s">
        <v>10</v>
      </c>
      <c r="O61" s="7" t="s">
        <v>383</v>
      </c>
      <c r="P61" s="7" t="s">
        <v>10</v>
      </c>
      <c r="Q61" s="7" t="s">
        <v>10</v>
      </c>
      <c r="R61" s="7" t="s">
        <v>383</v>
      </c>
      <c r="S61" s="19">
        <f>K61/30*40</f>
        <v>34666.666666666664</v>
      </c>
      <c r="T61" s="7" t="s">
        <v>3</v>
      </c>
      <c r="U61" s="19">
        <v>23</v>
      </c>
      <c r="V61" s="7" t="s">
        <v>387</v>
      </c>
      <c r="W61" s="19">
        <f>K61/30*5</f>
        <v>4333.333333333333</v>
      </c>
      <c r="X61" s="7" t="s">
        <v>386</v>
      </c>
      <c r="Y61" s="7" t="s">
        <v>10</v>
      </c>
      <c r="Z61" s="7" t="s">
        <v>383</v>
      </c>
      <c r="AA61" s="7" t="s">
        <v>10</v>
      </c>
      <c r="AB61" s="7" t="s">
        <v>383</v>
      </c>
      <c r="AC61" s="7" t="s">
        <v>10</v>
      </c>
      <c r="AD61" s="7" t="s">
        <v>383</v>
      </c>
      <c r="AE61" s="19">
        <f>21900/30*15</f>
        <v>10950</v>
      </c>
      <c r="AF61" s="7" t="s">
        <v>3</v>
      </c>
      <c r="AG61" s="19">
        <v>0</v>
      </c>
      <c r="AH61" s="7" t="s">
        <v>3</v>
      </c>
      <c r="AI61" s="7" t="s">
        <v>10</v>
      </c>
      <c r="AJ61" s="7" t="s">
        <v>383</v>
      </c>
      <c r="AK61" s="19">
        <f>IF(K61&gt;=80.04*300,80.04*300*0.13/2,K61*0.13/2)</f>
        <v>1560.7800000000002</v>
      </c>
      <c r="AL61" s="7" t="s">
        <v>387</v>
      </c>
      <c r="AM61" s="19">
        <f t="shared" si="0"/>
        <v>2650.8</v>
      </c>
      <c r="AN61" s="7" t="s">
        <v>4</v>
      </c>
      <c r="AO61" s="19">
        <v>600</v>
      </c>
      <c r="AP61" s="7" t="s">
        <v>3</v>
      </c>
      <c r="AQ61" s="7" t="s">
        <v>10</v>
      </c>
      <c r="AR61" s="7" t="s">
        <v>383</v>
      </c>
      <c r="AS61" s="7" t="s">
        <v>10</v>
      </c>
    </row>
    <row r="62" spans="1:45" s="8" customFormat="1" ht="22.5" customHeight="1">
      <c r="A62" s="17"/>
      <c r="B62" s="4" t="s">
        <v>5</v>
      </c>
      <c r="C62" s="4">
        <v>12</v>
      </c>
      <c r="D62" s="12" t="s">
        <v>115</v>
      </c>
      <c r="E62" s="13" t="s">
        <v>114</v>
      </c>
      <c r="F62" s="5" t="s">
        <v>358</v>
      </c>
      <c r="G62" s="14" t="s">
        <v>222</v>
      </c>
      <c r="H62" s="6" t="s">
        <v>67</v>
      </c>
      <c r="I62" s="6" t="s">
        <v>100</v>
      </c>
      <c r="J62" s="6" t="s">
        <v>354</v>
      </c>
      <c r="K62" s="19">
        <v>24000</v>
      </c>
      <c r="L62" s="19">
        <v>17506.706249999999</v>
      </c>
      <c r="M62" s="7" t="s">
        <v>10</v>
      </c>
      <c r="N62" s="7" t="s">
        <v>10</v>
      </c>
      <c r="O62" s="7" t="s">
        <v>383</v>
      </c>
      <c r="P62" s="7" t="s">
        <v>10</v>
      </c>
      <c r="Q62" s="7" t="s">
        <v>10</v>
      </c>
      <c r="R62" s="7" t="s">
        <v>383</v>
      </c>
      <c r="S62" s="19">
        <f>K62/30*40</f>
        <v>32000</v>
      </c>
      <c r="T62" s="7" t="s">
        <v>3</v>
      </c>
      <c r="U62" s="19">
        <v>0</v>
      </c>
      <c r="V62" s="7" t="s">
        <v>387</v>
      </c>
      <c r="W62" s="19">
        <f>K62/30*5</f>
        <v>4000</v>
      </c>
      <c r="X62" s="7" t="s">
        <v>386</v>
      </c>
      <c r="Y62" s="7" t="s">
        <v>10</v>
      </c>
      <c r="Z62" s="7" t="s">
        <v>383</v>
      </c>
      <c r="AA62" s="7" t="s">
        <v>10</v>
      </c>
      <c r="AB62" s="7" t="s">
        <v>383</v>
      </c>
      <c r="AC62" s="7" t="s">
        <v>10</v>
      </c>
      <c r="AD62" s="7" t="s">
        <v>383</v>
      </c>
      <c r="AE62" s="19">
        <v>0</v>
      </c>
      <c r="AF62" s="7" t="s">
        <v>3</v>
      </c>
      <c r="AG62" s="19">
        <v>0</v>
      </c>
      <c r="AH62" s="7" t="s">
        <v>3</v>
      </c>
      <c r="AI62" s="7" t="s">
        <v>10</v>
      </c>
      <c r="AJ62" s="7" t="s">
        <v>383</v>
      </c>
      <c r="AK62" s="19">
        <f>IF(K62&gt;=80.04*300,80.04*300*0.13/2,K62*0.13/2)</f>
        <v>1560</v>
      </c>
      <c r="AL62" s="7" t="s">
        <v>387</v>
      </c>
      <c r="AM62" s="19">
        <f t="shared" si="0"/>
        <v>2650.8</v>
      </c>
      <c r="AN62" s="7" t="s">
        <v>4</v>
      </c>
      <c r="AO62" s="19">
        <v>600</v>
      </c>
      <c r="AP62" s="7" t="s">
        <v>3</v>
      </c>
      <c r="AQ62" s="7" t="s">
        <v>10</v>
      </c>
      <c r="AR62" s="7" t="s">
        <v>383</v>
      </c>
      <c r="AS62" s="7" t="s">
        <v>10</v>
      </c>
    </row>
    <row r="63" spans="1:45" s="8" customFormat="1" ht="22.5" customHeight="1">
      <c r="A63" s="17"/>
      <c r="B63" s="4" t="s">
        <v>5</v>
      </c>
      <c r="C63" s="4">
        <v>12</v>
      </c>
      <c r="D63" s="12" t="s">
        <v>115</v>
      </c>
      <c r="E63" s="13" t="s">
        <v>114</v>
      </c>
      <c r="F63" s="5" t="s">
        <v>358</v>
      </c>
      <c r="G63" s="14" t="s">
        <v>215</v>
      </c>
      <c r="H63" s="6" t="s">
        <v>216</v>
      </c>
      <c r="I63" s="6" t="s">
        <v>217</v>
      </c>
      <c r="J63" s="6" t="s">
        <v>354</v>
      </c>
      <c r="K63" s="19">
        <v>23000</v>
      </c>
      <c r="L63" s="19">
        <v>16741.90625</v>
      </c>
      <c r="M63" s="7" t="s">
        <v>10</v>
      </c>
      <c r="N63" s="7" t="s">
        <v>10</v>
      </c>
      <c r="O63" s="7" t="s">
        <v>383</v>
      </c>
      <c r="P63" s="7" t="s">
        <v>10</v>
      </c>
      <c r="Q63" s="7" t="s">
        <v>10</v>
      </c>
      <c r="R63" s="7" t="s">
        <v>383</v>
      </c>
      <c r="S63" s="19">
        <f t="shared" si="1"/>
        <v>30666.666666666664</v>
      </c>
      <c r="T63" s="7" t="s">
        <v>3</v>
      </c>
      <c r="U63" s="19">
        <v>0</v>
      </c>
      <c r="V63" s="7" t="s">
        <v>387</v>
      </c>
      <c r="W63" s="19">
        <f t="shared" si="2"/>
        <v>3833.333333333333</v>
      </c>
      <c r="X63" s="7" t="s">
        <v>386</v>
      </c>
      <c r="Y63" s="7" t="s">
        <v>10</v>
      </c>
      <c r="Z63" s="7" t="s">
        <v>383</v>
      </c>
      <c r="AA63" s="7" t="s">
        <v>10</v>
      </c>
      <c r="AB63" s="7" t="s">
        <v>383</v>
      </c>
      <c r="AC63" s="7" t="s">
        <v>10</v>
      </c>
      <c r="AD63" s="7" t="s">
        <v>383</v>
      </c>
      <c r="AE63" s="19">
        <v>0</v>
      </c>
      <c r="AF63" s="7" t="s">
        <v>3</v>
      </c>
      <c r="AG63" s="19">
        <v>0</v>
      </c>
      <c r="AH63" s="7" t="s">
        <v>3</v>
      </c>
      <c r="AI63" s="7" t="s">
        <v>10</v>
      </c>
      <c r="AJ63" s="7" t="s">
        <v>383</v>
      </c>
      <c r="AK63" s="19">
        <f t="shared" si="3"/>
        <v>1495</v>
      </c>
      <c r="AL63" s="7" t="s">
        <v>387</v>
      </c>
      <c r="AM63" s="19">
        <f t="shared" si="0"/>
        <v>2650.8</v>
      </c>
      <c r="AN63" s="7" t="s">
        <v>4</v>
      </c>
      <c r="AO63" s="19">
        <v>600</v>
      </c>
      <c r="AP63" s="7" t="s">
        <v>3</v>
      </c>
      <c r="AQ63" s="7" t="s">
        <v>10</v>
      </c>
      <c r="AR63" s="7" t="s">
        <v>383</v>
      </c>
      <c r="AS63" s="7" t="s">
        <v>10</v>
      </c>
    </row>
    <row r="64" spans="1:45" s="11" customFormat="1" ht="22.5" customHeight="1">
      <c r="A64" s="17"/>
      <c r="B64" s="4" t="s">
        <v>5</v>
      </c>
      <c r="C64" s="4">
        <v>11</v>
      </c>
      <c r="D64" s="12" t="s">
        <v>115</v>
      </c>
      <c r="E64" s="13" t="s">
        <v>114</v>
      </c>
      <c r="F64" s="5" t="s">
        <v>357</v>
      </c>
      <c r="G64" s="14" t="s">
        <v>116</v>
      </c>
      <c r="H64" s="6" t="s">
        <v>117</v>
      </c>
      <c r="I64" s="6" t="s">
        <v>118</v>
      </c>
      <c r="J64" s="6" t="s">
        <v>354</v>
      </c>
      <c r="K64" s="19">
        <v>40000</v>
      </c>
      <c r="L64" s="19">
        <v>29272.856249999997</v>
      </c>
      <c r="M64" s="7" t="s">
        <v>10</v>
      </c>
      <c r="N64" s="7" t="s">
        <v>10</v>
      </c>
      <c r="O64" s="7" t="s">
        <v>383</v>
      </c>
      <c r="P64" s="7" t="s">
        <v>10</v>
      </c>
      <c r="Q64" s="7" t="s">
        <v>10</v>
      </c>
      <c r="R64" s="7" t="s">
        <v>383</v>
      </c>
      <c r="S64" s="19">
        <f t="shared" si="1"/>
        <v>53333.333333333328</v>
      </c>
      <c r="T64" s="7" t="s">
        <v>3</v>
      </c>
      <c r="U64" s="19">
        <v>41</v>
      </c>
      <c r="V64" s="7" t="s">
        <v>387</v>
      </c>
      <c r="W64" s="19">
        <f t="shared" si="2"/>
        <v>6666.6666666666661</v>
      </c>
      <c r="X64" s="7" t="s">
        <v>386</v>
      </c>
      <c r="Y64" s="7" t="s">
        <v>10</v>
      </c>
      <c r="Z64" s="7" t="s">
        <v>383</v>
      </c>
      <c r="AA64" s="7" t="s">
        <v>10</v>
      </c>
      <c r="AB64" s="7" t="s">
        <v>383</v>
      </c>
      <c r="AC64" s="7" t="s">
        <v>10</v>
      </c>
      <c r="AD64" s="7" t="s">
        <v>383</v>
      </c>
      <c r="AE64" s="19">
        <f>39500/30*25</f>
        <v>32916.666666666672</v>
      </c>
      <c r="AF64" s="7" t="s">
        <v>3</v>
      </c>
      <c r="AG64" s="19">
        <v>0</v>
      </c>
      <c r="AH64" s="7" t="s">
        <v>3</v>
      </c>
      <c r="AI64" s="7" t="s">
        <v>10</v>
      </c>
      <c r="AJ64" s="7" t="s">
        <v>383</v>
      </c>
      <c r="AK64" s="19">
        <f t="shared" si="3"/>
        <v>1560.7800000000002</v>
      </c>
      <c r="AL64" s="7" t="s">
        <v>387</v>
      </c>
      <c r="AM64" s="19">
        <f t="shared" si="0"/>
        <v>2650.8</v>
      </c>
      <c r="AN64" s="7" t="s">
        <v>4</v>
      </c>
      <c r="AO64" s="19">
        <v>600</v>
      </c>
      <c r="AP64" s="7" t="s">
        <v>3</v>
      </c>
      <c r="AQ64" s="7" t="s">
        <v>10</v>
      </c>
      <c r="AR64" s="7" t="s">
        <v>383</v>
      </c>
      <c r="AS64" s="7" t="s">
        <v>10</v>
      </c>
    </row>
    <row r="65" spans="1:45" s="11" customFormat="1" ht="22.5" customHeight="1">
      <c r="A65" s="17"/>
      <c r="B65" s="4" t="s">
        <v>5</v>
      </c>
      <c r="C65" s="4">
        <v>11</v>
      </c>
      <c r="D65" s="12" t="s">
        <v>115</v>
      </c>
      <c r="E65" s="13" t="s">
        <v>114</v>
      </c>
      <c r="F65" s="5" t="s">
        <v>357</v>
      </c>
      <c r="G65" s="14" t="s">
        <v>128</v>
      </c>
      <c r="H65" s="6" t="s">
        <v>129</v>
      </c>
      <c r="I65" s="6" t="s">
        <v>130</v>
      </c>
      <c r="J65" s="6" t="s">
        <v>354</v>
      </c>
      <c r="K65" s="19">
        <v>36500</v>
      </c>
      <c r="L65" s="19">
        <v>26822.856249999997</v>
      </c>
      <c r="M65" s="7" t="s">
        <v>10</v>
      </c>
      <c r="N65" s="7" t="s">
        <v>10</v>
      </c>
      <c r="O65" s="7" t="s">
        <v>383</v>
      </c>
      <c r="P65" s="7" t="s">
        <v>10</v>
      </c>
      <c r="Q65" s="7" t="s">
        <v>10</v>
      </c>
      <c r="R65" s="7" t="s">
        <v>383</v>
      </c>
      <c r="S65" s="19">
        <f t="shared" si="1"/>
        <v>48666.666666666672</v>
      </c>
      <c r="T65" s="7" t="s">
        <v>3</v>
      </c>
      <c r="U65" s="19">
        <v>54.5</v>
      </c>
      <c r="V65" s="7" t="s">
        <v>387</v>
      </c>
      <c r="W65" s="19">
        <f t="shared" si="2"/>
        <v>6083.3333333333339</v>
      </c>
      <c r="X65" s="7" t="s">
        <v>386</v>
      </c>
      <c r="Y65" s="7" t="s">
        <v>10</v>
      </c>
      <c r="Z65" s="7" t="s">
        <v>383</v>
      </c>
      <c r="AA65" s="7" t="s">
        <v>10</v>
      </c>
      <c r="AB65" s="7" t="s">
        <v>383</v>
      </c>
      <c r="AC65" s="7" t="s">
        <v>10</v>
      </c>
      <c r="AD65" s="7" t="s">
        <v>383</v>
      </c>
      <c r="AE65" s="19">
        <f>36100/30*30</f>
        <v>36100</v>
      </c>
      <c r="AF65" s="7" t="s">
        <v>3</v>
      </c>
      <c r="AG65" s="19">
        <v>0</v>
      </c>
      <c r="AH65" s="7" t="s">
        <v>3</v>
      </c>
      <c r="AI65" s="7" t="s">
        <v>10</v>
      </c>
      <c r="AJ65" s="7" t="s">
        <v>383</v>
      </c>
      <c r="AK65" s="19">
        <f t="shared" si="3"/>
        <v>1560.7800000000002</v>
      </c>
      <c r="AL65" s="7" t="s">
        <v>387</v>
      </c>
      <c r="AM65" s="19">
        <f t="shared" si="0"/>
        <v>2650.8</v>
      </c>
      <c r="AN65" s="7" t="s">
        <v>4</v>
      </c>
      <c r="AO65" s="19">
        <v>600</v>
      </c>
      <c r="AP65" s="7" t="s">
        <v>3</v>
      </c>
      <c r="AQ65" s="7" t="s">
        <v>10</v>
      </c>
      <c r="AR65" s="7" t="s">
        <v>383</v>
      </c>
      <c r="AS65" s="7" t="s">
        <v>10</v>
      </c>
    </row>
    <row r="66" spans="1:45" s="11" customFormat="1" ht="22.5" customHeight="1">
      <c r="A66" s="17"/>
      <c r="B66" s="4" t="s">
        <v>5</v>
      </c>
      <c r="C66" s="4">
        <v>11</v>
      </c>
      <c r="D66" s="12" t="s">
        <v>115</v>
      </c>
      <c r="E66" s="13" t="s">
        <v>114</v>
      </c>
      <c r="F66" s="5" t="s">
        <v>360</v>
      </c>
      <c r="G66" s="14" t="s">
        <v>142</v>
      </c>
      <c r="H66" s="6" t="s">
        <v>143</v>
      </c>
      <c r="I66" s="6" t="s">
        <v>43</v>
      </c>
      <c r="J66" s="6" t="s">
        <v>354</v>
      </c>
      <c r="K66" s="19">
        <v>35500</v>
      </c>
      <c r="L66" s="19">
        <v>26122.856249999997</v>
      </c>
      <c r="M66" s="7" t="s">
        <v>10</v>
      </c>
      <c r="N66" s="7" t="s">
        <v>10</v>
      </c>
      <c r="O66" s="7" t="s">
        <v>383</v>
      </c>
      <c r="P66" s="7" t="s">
        <v>10</v>
      </c>
      <c r="Q66" s="7" t="s">
        <v>10</v>
      </c>
      <c r="R66" s="7" t="s">
        <v>383</v>
      </c>
      <c r="S66" s="19">
        <f>K66/30*40</f>
        <v>47333.333333333328</v>
      </c>
      <c r="T66" s="7" t="s">
        <v>3</v>
      </c>
      <c r="U66" s="19">
        <v>27.5</v>
      </c>
      <c r="V66" s="7" t="s">
        <v>387</v>
      </c>
      <c r="W66" s="19">
        <f>K66/30*5</f>
        <v>5916.6666666666661</v>
      </c>
      <c r="X66" s="7" t="s">
        <v>386</v>
      </c>
      <c r="Y66" s="7" t="s">
        <v>10</v>
      </c>
      <c r="Z66" s="7" t="s">
        <v>383</v>
      </c>
      <c r="AA66" s="7" t="s">
        <v>10</v>
      </c>
      <c r="AB66" s="7" t="s">
        <v>383</v>
      </c>
      <c r="AC66" s="7" t="s">
        <v>10</v>
      </c>
      <c r="AD66" s="7" t="s">
        <v>383</v>
      </c>
      <c r="AE66" s="19">
        <f>35200/30*20</f>
        <v>23466.666666666664</v>
      </c>
      <c r="AF66" s="7" t="s">
        <v>3</v>
      </c>
      <c r="AG66" s="19">
        <v>0</v>
      </c>
      <c r="AH66" s="7" t="s">
        <v>3</v>
      </c>
      <c r="AI66" s="7" t="s">
        <v>10</v>
      </c>
      <c r="AJ66" s="7" t="s">
        <v>383</v>
      </c>
      <c r="AK66" s="19">
        <f>IF(K66&gt;=80.04*300,80.04*300*0.13/2,K66*0.13/2)</f>
        <v>1560.7800000000002</v>
      </c>
      <c r="AL66" s="7" t="s">
        <v>387</v>
      </c>
      <c r="AM66" s="19">
        <f t="shared" si="0"/>
        <v>2650.8</v>
      </c>
      <c r="AN66" s="7" t="s">
        <v>4</v>
      </c>
      <c r="AO66" s="19">
        <v>600</v>
      </c>
      <c r="AP66" s="7" t="s">
        <v>3</v>
      </c>
      <c r="AQ66" s="7" t="s">
        <v>10</v>
      </c>
      <c r="AR66" s="7" t="s">
        <v>383</v>
      </c>
      <c r="AS66" s="7" t="s">
        <v>10</v>
      </c>
    </row>
    <row r="67" spans="1:45" s="11" customFormat="1" ht="22.5" customHeight="1">
      <c r="A67" s="17"/>
      <c r="B67" s="4" t="s">
        <v>5</v>
      </c>
      <c r="C67" s="4">
        <v>11</v>
      </c>
      <c r="D67" s="12" t="s">
        <v>131</v>
      </c>
      <c r="E67" s="13" t="s">
        <v>114</v>
      </c>
      <c r="F67" s="5" t="s">
        <v>360</v>
      </c>
      <c r="G67" s="14" t="s">
        <v>148</v>
      </c>
      <c r="H67" s="6" t="s">
        <v>149</v>
      </c>
      <c r="I67" s="6" t="s">
        <v>150</v>
      </c>
      <c r="J67" s="6" t="s">
        <v>353</v>
      </c>
      <c r="K67" s="19">
        <v>35500</v>
      </c>
      <c r="L67" s="19">
        <v>26122.856249999997</v>
      </c>
      <c r="M67" s="7" t="s">
        <v>10</v>
      </c>
      <c r="N67" s="7" t="s">
        <v>10</v>
      </c>
      <c r="O67" s="7" t="s">
        <v>383</v>
      </c>
      <c r="P67" s="7" t="s">
        <v>10</v>
      </c>
      <c r="Q67" s="7" t="s">
        <v>10</v>
      </c>
      <c r="R67" s="7" t="s">
        <v>383</v>
      </c>
      <c r="S67" s="19">
        <f>K67/30*40</f>
        <v>47333.333333333328</v>
      </c>
      <c r="T67" s="7" t="s">
        <v>3</v>
      </c>
      <c r="U67" s="19">
        <v>27.5</v>
      </c>
      <c r="V67" s="7" t="s">
        <v>387</v>
      </c>
      <c r="W67" s="19">
        <f>K67/30*5</f>
        <v>5916.6666666666661</v>
      </c>
      <c r="X67" s="7" t="s">
        <v>386</v>
      </c>
      <c r="Y67" s="7" t="s">
        <v>10</v>
      </c>
      <c r="Z67" s="7" t="s">
        <v>383</v>
      </c>
      <c r="AA67" s="7" t="s">
        <v>10</v>
      </c>
      <c r="AB67" s="7" t="s">
        <v>383</v>
      </c>
      <c r="AC67" s="7" t="s">
        <v>10</v>
      </c>
      <c r="AD67" s="7" t="s">
        <v>383</v>
      </c>
      <c r="AE67" s="19">
        <f>34000/30*15</f>
        <v>17000</v>
      </c>
      <c r="AF67" s="7" t="s">
        <v>3</v>
      </c>
      <c r="AG67" s="19">
        <v>0</v>
      </c>
      <c r="AH67" s="7" t="s">
        <v>3</v>
      </c>
      <c r="AI67" s="7" t="s">
        <v>10</v>
      </c>
      <c r="AJ67" s="7" t="s">
        <v>383</v>
      </c>
      <c r="AK67" s="19">
        <f>IF(K67&gt;=80.04*300,80.04*300*0.13/2,K67*0.13/2)</f>
        <v>1560.7800000000002</v>
      </c>
      <c r="AL67" s="7" t="s">
        <v>387</v>
      </c>
      <c r="AM67" s="19">
        <f t="shared" si="0"/>
        <v>2650.8</v>
      </c>
      <c r="AN67" s="7" t="s">
        <v>4</v>
      </c>
      <c r="AO67" s="19">
        <v>600</v>
      </c>
      <c r="AP67" s="7" t="s">
        <v>3</v>
      </c>
      <c r="AQ67" s="7" t="s">
        <v>10</v>
      </c>
      <c r="AR67" s="7" t="s">
        <v>383</v>
      </c>
      <c r="AS67" s="7" t="s">
        <v>10</v>
      </c>
    </row>
    <row r="68" spans="1:45" s="11" customFormat="1" ht="28.5">
      <c r="A68" s="17"/>
      <c r="B68" s="4" t="s">
        <v>5</v>
      </c>
      <c r="C68" s="4">
        <v>11</v>
      </c>
      <c r="D68" s="12" t="s">
        <v>138</v>
      </c>
      <c r="E68" s="13" t="s">
        <v>114</v>
      </c>
      <c r="F68" s="9" t="s">
        <v>359</v>
      </c>
      <c r="G68" s="14" t="s">
        <v>139</v>
      </c>
      <c r="H68" s="6" t="s">
        <v>140</v>
      </c>
      <c r="I68" s="6" t="s">
        <v>141</v>
      </c>
      <c r="J68" s="6" t="s">
        <v>353</v>
      </c>
      <c r="K68" s="19">
        <v>35500</v>
      </c>
      <c r="L68" s="19">
        <v>26122.856249999997</v>
      </c>
      <c r="M68" s="7" t="s">
        <v>10</v>
      </c>
      <c r="N68" s="7" t="s">
        <v>10</v>
      </c>
      <c r="O68" s="7" t="s">
        <v>383</v>
      </c>
      <c r="P68" s="7" t="s">
        <v>10</v>
      </c>
      <c r="Q68" s="7" t="s">
        <v>10</v>
      </c>
      <c r="R68" s="7" t="s">
        <v>383</v>
      </c>
      <c r="S68" s="19">
        <f t="shared" si="1"/>
        <v>47333.333333333328</v>
      </c>
      <c r="T68" s="7" t="s">
        <v>3</v>
      </c>
      <c r="U68" s="19">
        <v>27.5</v>
      </c>
      <c r="V68" s="7" t="s">
        <v>387</v>
      </c>
      <c r="W68" s="19">
        <f t="shared" si="2"/>
        <v>5916.6666666666661</v>
      </c>
      <c r="X68" s="7" t="s">
        <v>386</v>
      </c>
      <c r="Y68" s="7" t="s">
        <v>10</v>
      </c>
      <c r="Z68" s="7" t="s">
        <v>383</v>
      </c>
      <c r="AA68" s="7" t="s">
        <v>10</v>
      </c>
      <c r="AB68" s="7" t="s">
        <v>383</v>
      </c>
      <c r="AC68" s="7" t="s">
        <v>10</v>
      </c>
      <c r="AD68" s="7" t="s">
        <v>383</v>
      </c>
      <c r="AE68" s="19">
        <f>35300/30*15</f>
        <v>17650</v>
      </c>
      <c r="AF68" s="7" t="s">
        <v>3</v>
      </c>
      <c r="AG68" s="19">
        <v>0</v>
      </c>
      <c r="AH68" s="7" t="s">
        <v>3</v>
      </c>
      <c r="AI68" s="7" t="s">
        <v>10</v>
      </c>
      <c r="AJ68" s="7" t="s">
        <v>383</v>
      </c>
      <c r="AK68" s="19">
        <f t="shared" si="3"/>
        <v>1560.7800000000002</v>
      </c>
      <c r="AL68" s="7" t="s">
        <v>387</v>
      </c>
      <c r="AM68" s="19">
        <f t="shared" si="0"/>
        <v>2650.8</v>
      </c>
      <c r="AN68" s="7" t="s">
        <v>4</v>
      </c>
      <c r="AO68" s="19">
        <v>600</v>
      </c>
      <c r="AP68" s="7" t="s">
        <v>3</v>
      </c>
      <c r="AQ68" s="7" t="s">
        <v>10</v>
      </c>
      <c r="AR68" s="7" t="s">
        <v>383</v>
      </c>
      <c r="AS68" s="7" t="s">
        <v>10</v>
      </c>
    </row>
    <row r="69" spans="1:45" s="11" customFormat="1" ht="22.5" customHeight="1">
      <c r="A69" s="17"/>
      <c r="B69" s="4" t="s">
        <v>5</v>
      </c>
      <c r="C69" s="4">
        <v>11</v>
      </c>
      <c r="D69" s="12" t="s">
        <v>115</v>
      </c>
      <c r="E69" s="13" t="s">
        <v>114</v>
      </c>
      <c r="F69" s="5" t="s">
        <v>360</v>
      </c>
      <c r="G69" s="14" t="s">
        <v>146</v>
      </c>
      <c r="H69" s="6" t="s">
        <v>147</v>
      </c>
      <c r="I69" s="6" t="s">
        <v>54</v>
      </c>
      <c r="J69" s="6" t="s">
        <v>354</v>
      </c>
      <c r="K69" s="19">
        <v>35500</v>
      </c>
      <c r="L69" s="19">
        <v>26122.856249999997</v>
      </c>
      <c r="M69" s="7" t="s">
        <v>10</v>
      </c>
      <c r="N69" s="7" t="s">
        <v>10</v>
      </c>
      <c r="O69" s="7" t="s">
        <v>383</v>
      </c>
      <c r="P69" s="7" t="s">
        <v>10</v>
      </c>
      <c r="Q69" s="7" t="s">
        <v>10</v>
      </c>
      <c r="R69" s="7" t="s">
        <v>383</v>
      </c>
      <c r="S69" s="19">
        <f t="shared" si="1"/>
        <v>47333.333333333328</v>
      </c>
      <c r="T69" s="7" t="s">
        <v>3</v>
      </c>
      <c r="U69" s="19">
        <v>23</v>
      </c>
      <c r="V69" s="7" t="s">
        <v>387</v>
      </c>
      <c r="W69" s="19">
        <f t="shared" si="2"/>
        <v>5916.6666666666661</v>
      </c>
      <c r="X69" s="7" t="s">
        <v>386</v>
      </c>
      <c r="Y69" s="7" t="s">
        <v>10</v>
      </c>
      <c r="Z69" s="7" t="s">
        <v>383</v>
      </c>
      <c r="AA69" s="7" t="s">
        <v>10</v>
      </c>
      <c r="AB69" s="7" t="s">
        <v>383</v>
      </c>
      <c r="AC69" s="7" t="s">
        <v>10</v>
      </c>
      <c r="AD69" s="7" t="s">
        <v>383</v>
      </c>
      <c r="AE69" s="19">
        <f>34400/30*15</f>
        <v>17200</v>
      </c>
      <c r="AF69" s="7" t="s">
        <v>3</v>
      </c>
      <c r="AG69" s="19">
        <v>0</v>
      </c>
      <c r="AH69" s="7" t="s">
        <v>3</v>
      </c>
      <c r="AI69" s="7" t="s">
        <v>10</v>
      </c>
      <c r="AJ69" s="7" t="s">
        <v>383</v>
      </c>
      <c r="AK69" s="19">
        <f t="shared" si="3"/>
        <v>1560.7800000000002</v>
      </c>
      <c r="AL69" s="7" t="s">
        <v>387</v>
      </c>
      <c r="AM69" s="19">
        <f t="shared" si="0"/>
        <v>2650.8</v>
      </c>
      <c r="AN69" s="7" t="s">
        <v>4</v>
      </c>
      <c r="AO69" s="19">
        <v>600</v>
      </c>
      <c r="AP69" s="7" t="s">
        <v>3</v>
      </c>
      <c r="AQ69" s="7" t="s">
        <v>10</v>
      </c>
      <c r="AR69" s="7" t="s">
        <v>383</v>
      </c>
      <c r="AS69" s="7" t="s">
        <v>10</v>
      </c>
    </row>
    <row r="70" spans="1:45" s="11" customFormat="1" ht="22.5" customHeight="1">
      <c r="A70" s="17"/>
      <c r="B70" s="4" t="s">
        <v>5</v>
      </c>
      <c r="C70" s="4">
        <v>11</v>
      </c>
      <c r="D70" s="12" t="s">
        <v>115</v>
      </c>
      <c r="E70" s="13" t="s">
        <v>114</v>
      </c>
      <c r="F70" s="5" t="s">
        <v>360</v>
      </c>
      <c r="G70" s="14" t="s">
        <v>155</v>
      </c>
      <c r="H70" s="6" t="s">
        <v>156</v>
      </c>
      <c r="I70" s="6" t="s">
        <v>157</v>
      </c>
      <c r="J70" s="6" t="s">
        <v>354</v>
      </c>
      <c r="K70" s="19">
        <v>33500</v>
      </c>
      <c r="L70" s="19">
        <v>24722.856249999997</v>
      </c>
      <c r="M70" s="7" t="s">
        <v>10</v>
      </c>
      <c r="N70" s="7" t="s">
        <v>10</v>
      </c>
      <c r="O70" s="7" t="s">
        <v>383</v>
      </c>
      <c r="P70" s="7" t="s">
        <v>10</v>
      </c>
      <c r="Q70" s="7" t="s">
        <v>10</v>
      </c>
      <c r="R70" s="7" t="s">
        <v>383</v>
      </c>
      <c r="S70" s="19">
        <f t="shared" si="1"/>
        <v>44666.666666666672</v>
      </c>
      <c r="T70" s="7" t="s">
        <v>3</v>
      </c>
      <c r="U70" s="19">
        <v>23</v>
      </c>
      <c r="V70" s="7" t="s">
        <v>387</v>
      </c>
      <c r="W70" s="19">
        <f t="shared" si="2"/>
        <v>5583.3333333333339</v>
      </c>
      <c r="X70" s="7" t="s">
        <v>386</v>
      </c>
      <c r="Y70" s="7" t="s">
        <v>10</v>
      </c>
      <c r="Z70" s="7" t="s">
        <v>383</v>
      </c>
      <c r="AA70" s="7" t="s">
        <v>10</v>
      </c>
      <c r="AB70" s="7" t="s">
        <v>383</v>
      </c>
      <c r="AC70" s="7" t="s">
        <v>10</v>
      </c>
      <c r="AD70" s="7" t="s">
        <v>383</v>
      </c>
      <c r="AE70" s="19">
        <f>33100/30*15</f>
        <v>16550</v>
      </c>
      <c r="AF70" s="7" t="s">
        <v>3</v>
      </c>
      <c r="AG70" s="19">
        <v>0</v>
      </c>
      <c r="AH70" s="7" t="s">
        <v>3</v>
      </c>
      <c r="AI70" s="7" t="s">
        <v>10</v>
      </c>
      <c r="AJ70" s="7" t="s">
        <v>383</v>
      </c>
      <c r="AK70" s="19">
        <f t="shared" si="3"/>
        <v>1560.7800000000002</v>
      </c>
      <c r="AL70" s="7" t="s">
        <v>387</v>
      </c>
      <c r="AM70" s="19">
        <f t="shared" si="0"/>
        <v>2650.8</v>
      </c>
      <c r="AN70" s="7" t="s">
        <v>4</v>
      </c>
      <c r="AO70" s="19">
        <v>600</v>
      </c>
      <c r="AP70" s="7" t="s">
        <v>3</v>
      </c>
      <c r="AQ70" s="7" t="s">
        <v>10</v>
      </c>
      <c r="AR70" s="7" t="s">
        <v>383</v>
      </c>
      <c r="AS70" s="7" t="s">
        <v>10</v>
      </c>
    </row>
    <row r="71" spans="1:45" s="11" customFormat="1" ht="22.5" customHeight="1">
      <c r="A71" s="17"/>
      <c r="B71" s="4" t="s">
        <v>5</v>
      </c>
      <c r="C71" s="4">
        <v>11</v>
      </c>
      <c r="D71" s="12" t="s">
        <v>115</v>
      </c>
      <c r="E71" s="13" t="s">
        <v>114</v>
      </c>
      <c r="F71" s="5" t="s">
        <v>360</v>
      </c>
      <c r="G71" s="14" t="s">
        <v>161</v>
      </c>
      <c r="H71" s="6" t="s">
        <v>162</v>
      </c>
      <c r="I71" s="6" t="s">
        <v>163</v>
      </c>
      <c r="J71" s="6" t="s">
        <v>354</v>
      </c>
      <c r="K71" s="19">
        <v>33500</v>
      </c>
      <c r="L71" s="19">
        <v>24722.856249999997</v>
      </c>
      <c r="M71" s="7" t="s">
        <v>10</v>
      </c>
      <c r="N71" s="7" t="s">
        <v>10</v>
      </c>
      <c r="O71" s="7" t="s">
        <v>383</v>
      </c>
      <c r="P71" s="7" t="s">
        <v>10</v>
      </c>
      <c r="Q71" s="7" t="s">
        <v>10</v>
      </c>
      <c r="R71" s="7" t="s">
        <v>383</v>
      </c>
      <c r="S71" s="19">
        <f t="shared" si="1"/>
        <v>44666.666666666672</v>
      </c>
      <c r="T71" s="7" t="s">
        <v>3</v>
      </c>
      <c r="U71" s="19">
        <v>23</v>
      </c>
      <c r="V71" s="7" t="s">
        <v>387</v>
      </c>
      <c r="W71" s="19">
        <f t="shared" si="2"/>
        <v>5583.3333333333339</v>
      </c>
      <c r="X71" s="7" t="s">
        <v>386</v>
      </c>
      <c r="Y71" s="7" t="s">
        <v>10</v>
      </c>
      <c r="Z71" s="7" t="s">
        <v>383</v>
      </c>
      <c r="AA71" s="7" t="s">
        <v>10</v>
      </c>
      <c r="AB71" s="7" t="s">
        <v>383</v>
      </c>
      <c r="AC71" s="7" t="s">
        <v>10</v>
      </c>
      <c r="AD71" s="7" t="s">
        <v>383</v>
      </c>
      <c r="AE71" s="19">
        <f>32600/30*15</f>
        <v>16300.000000000002</v>
      </c>
      <c r="AF71" s="7" t="s">
        <v>3</v>
      </c>
      <c r="AG71" s="19">
        <v>0</v>
      </c>
      <c r="AH71" s="7" t="s">
        <v>3</v>
      </c>
      <c r="AI71" s="7" t="s">
        <v>10</v>
      </c>
      <c r="AJ71" s="7" t="s">
        <v>383</v>
      </c>
      <c r="AK71" s="19">
        <f t="shared" si="3"/>
        <v>1560.7800000000002</v>
      </c>
      <c r="AL71" s="7" t="s">
        <v>387</v>
      </c>
      <c r="AM71" s="19">
        <f t="shared" si="0"/>
        <v>2650.8</v>
      </c>
      <c r="AN71" s="7" t="s">
        <v>4</v>
      </c>
      <c r="AO71" s="19">
        <v>600</v>
      </c>
      <c r="AP71" s="7" t="s">
        <v>3</v>
      </c>
      <c r="AQ71" s="7" t="s">
        <v>10</v>
      </c>
      <c r="AR71" s="7" t="s">
        <v>383</v>
      </c>
      <c r="AS71" s="7" t="s">
        <v>10</v>
      </c>
    </row>
    <row r="72" spans="1:45" s="8" customFormat="1" ht="22.5" customHeight="1">
      <c r="A72" s="17"/>
      <c r="B72" s="4" t="s">
        <v>5</v>
      </c>
      <c r="C72" s="4">
        <v>11</v>
      </c>
      <c r="D72" s="12" t="s">
        <v>115</v>
      </c>
      <c r="E72" s="13" t="s">
        <v>131</v>
      </c>
      <c r="F72" s="5" t="s">
        <v>360</v>
      </c>
      <c r="G72" s="14" t="s">
        <v>175</v>
      </c>
      <c r="H72" s="6" t="s">
        <v>176</v>
      </c>
      <c r="I72" s="6" t="s">
        <v>177</v>
      </c>
      <c r="J72" s="6" t="s">
        <v>354</v>
      </c>
      <c r="K72" s="19">
        <v>31000</v>
      </c>
      <c r="L72" s="19">
        <v>22860.306249999998</v>
      </c>
      <c r="M72" s="7" t="s">
        <v>10</v>
      </c>
      <c r="N72" s="7" t="s">
        <v>10</v>
      </c>
      <c r="O72" s="7" t="s">
        <v>383</v>
      </c>
      <c r="P72" s="7" t="s">
        <v>10</v>
      </c>
      <c r="Q72" s="7" t="s">
        <v>10</v>
      </c>
      <c r="R72" s="7" t="s">
        <v>383</v>
      </c>
      <c r="S72" s="19">
        <f>K72/30*40</f>
        <v>41333.333333333328</v>
      </c>
      <c r="T72" s="7" t="s">
        <v>3</v>
      </c>
      <c r="U72" s="19">
        <v>41</v>
      </c>
      <c r="V72" s="7" t="s">
        <v>387</v>
      </c>
      <c r="W72" s="19">
        <f>K72/30*5</f>
        <v>5166.6666666666661</v>
      </c>
      <c r="X72" s="7" t="s">
        <v>386</v>
      </c>
      <c r="Y72" s="7" t="s">
        <v>10</v>
      </c>
      <c r="Z72" s="7" t="s">
        <v>383</v>
      </c>
      <c r="AA72" s="7" t="s">
        <v>10</v>
      </c>
      <c r="AB72" s="7" t="s">
        <v>383</v>
      </c>
      <c r="AC72" s="7" t="s">
        <v>10</v>
      </c>
      <c r="AD72" s="7" t="s">
        <v>383</v>
      </c>
      <c r="AE72" s="19">
        <f>29600/30*25</f>
        <v>24666.666666666664</v>
      </c>
      <c r="AF72" s="7" t="s">
        <v>3</v>
      </c>
      <c r="AG72" s="19">
        <v>0</v>
      </c>
      <c r="AH72" s="7" t="s">
        <v>3</v>
      </c>
      <c r="AI72" s="7" t="s">
        <v>10</v>
      </c>
      <c r="AJ72" s="7" t="s">
        <v>383</v>
      </c>
      <c r="AK72" s="19">
        <f>IF(K72&gt;=80.04*300,80.04*300*0.13/2,K72*0.13/2)</f>
        <v>1560.7800000000002</v>
      </c>
      <c r="AL72" s="7" t="s">
        <v>387</v>
      </c>
      <c r="AM72" s="19">
        <f t="shared" si="0"/>
        <v>2650.8</v>
      </c>
      <c r="AN72" s="7" t="s">
        <v>4</v>
      </c>
      <c r="AO72" s="19">
        <v>600</v>
      </c>
      <c r="AP72" s="7" t="s">
        <v>3</v>
      </c>
      <c r="AQ72" s="7" t="s">
        <v>10</v>
      </c>
      <c r="AR72" s="7" t="s">
        <v>383</v>
      </c>
      <c r="AS72" s="7" t="s">
        <v>10</v>
      </c>
    </row>
    <row r="73" spans="1:45" s="11" customFormat="1" ht="28.5">
      <c r="A73" s="17"/>
      <c r="B73" s="4" t="s">
        <v>5</v>
      </c>
      <c r="C73" s="4">
        <v>11</v>
      </c>
      <c r="D73" s="12" t="s">
        <v>165</v>
      </c>
      <c r="E73" s="13" t="s">
        <v>164</v>
      </c>
      <c r="F73" s="9" t="s">
        <v>359</v>
      </c>
      <c r="G73" s="14" t="s">
        <v>166</v>
      </c>
      <c r="H73" s="6" t="s">
        <v>100</v>
      </c>
      <c r="I73" s="6" t="s">
        <v>167</v>
      </c>
      <c r="J73" s="6" t="s">
        <v>353</v>
      </c>
      <c r="K73" s="19">
        <v>31000</v>
      </c>
      <c r="L73" s="19">
        <v>22860.306249999998</v>
      </c>
      <c r="M73" s="7" t="s">
        <v>10</v>
      </c>
      <c r="N73" s="7" t="s">
        <v>10</v>
      </c>
      <c r="O73" s="7" t="s">
        <v>383</v>
      </c>
      <c r="P73" s="7" t="s">
        <v>10</v>
      </c>
      <c r="Q73" s="7" t="s">
        <v>10</v>
      </c>
      <c r="R73" s="7" t="s">
        <v>383</v>
      </c>
      <c r="S73" s="19">
        <f t="shared" si="1"/>
        <v>41333.333333333328</v>
      </c>
      <c r="T73" s="7" t="s">
        <v>3</v>
      </c>
      <c r="U73" s="19">
        <v>27.5</v>
      </c>
      <c r="V73" s="7" t="s">
        <v>387</v>
      </c>
      <c r="W73" s="19">
        <f t="shared" si="2"/>
        <v>5166.6666666666661</v>
      </c>
      <c r="X73" s="7" t="s">
        <v>386</v>
      </c>
      <c r="Y73" s="7" t="s">
        <v>10</v>
      </c>
      <c r="Z73" s="7" t="s">
        <v>383</v>
      </c>
      <c r="AA73" s="7" t="s">
        <v>10</v>
      </c>
      <c r="AB73" s="7" t="s">
        <v>383</v>
      </c>
      <c r="AC73" s="7" t="s">
        <v>10</v>
      </c>
      <c r="AD73" s="7" t="s">
        <v>383</v>
      </c>
      <c r="AE73" s="19">
        <f>30600/30*15</f>
        <v>15300</v>
      </c>
      <c r="AF73" s="7" t="s">
        <v>3</v>
      </c>
      <c r="AG73" s="19">
        <v>0</v>
      </c>
      <c r="AH73" s="7" t="s">
        <v>3</v>
      </c>
      <c r="AI73" s="7" t="s">
        <v>10</v>
      </c>
      <c r="AJ73" s="7" t="s">
        <v>383</v>
      </c>
      <c r="AK73" s="19">
        <f t="shared" si="3"/>
        <v>1560.7800000000002</v>
      </c>
      <c r="AL73" s="7" t="s">
        <v>387</v>
      </c>
      <c r="AM73" s="19">
        <f t="shared" si="0"/>
        <v>2650.8</v>
      </c>
      <c r="AN73" s="7" t="s">
        <v>4</v>
      </c>
      <c r="AO73" s="19">
        <v>600</v>
      </c>
      <c r="AP73" s="7" t="s">
        <v>3</v>
      </c>
      <c r="AQ73" s="7" t="s">
        <v>10</v>
      </c>
      <c r="AR73" s="7" t="s">
        <v>383</v>
      </c>
      <c r="AS73" s="7" t="s">
        <v>10</v>
      </c>
    </row>
    <row r="74" spans="1:45" s="15" customFormat="1" ht="22.5" customHeight="1">
      <c r="A74" s="17"/>
      <c r="B74" s="4" t="s">
        <v>5</v>
      </c>
      <c r="C74" s="4">
        <v>11</v>
      </c>
      <c r="D74" s="12" t="s">
        <v>131</v>
      </c>
      <c r="E74" s="13" t="s">
        <v>131</v>
      </c>
      <c r="F74" s="5" t="s">
        <v>357</v>
      </c>
      <c r="G74" s="14" t="s">
        <v>181</v>
      </c>
      <c r="H74" s="6" t="s">
        <v>495</v>
      </c>
      <c r="I74" s="6" t="s">
        <v>183</v>
      </c>
      <c r="J74" s="6" t="s">
        <v>353</v>
      </c>
      <c r="K74" s="19">
        <v>31000</v>
      </c>
      <c r="L74" s="19">
        <v>22860.306249999998</v>
      </c>
      <c r="M74" s="7" t="s">
        <v>10</v>
      </c>
      <c r="N74" s="7" t="s">
        <v>10</v>
      </c>
      <c r="O74" s="7" t="s">
        <v>383</v>
      </c>
      <c r="P74" s="7" t="s">
        <v>10</v>
      </c>
      <c r="Q74" s="7" t="s">
        <v>10</v>
      </c>
      <c r="R74" s="7" t="s">
        <v>383</v>
      </c>
      <c r="S74" s="19">
        <f>K74/30*40</f>
        <v>41333.333333333328</v>
      </c>
      <c r="T74" s="7" t="s">
        <v>3</v>
      </c>
      <c r="U74" s="19">
        <v>23</v>
      </c>
      <c r="V74" s="7" t="s">
        <v>387</v>
      </c>
      <c r="W74" s="19">
        <f>K74/30*5</f>
        <v>5166.6666666666661</v>
      </c>
      <c r="X74" s="7" t="s">
        <v>386</v>
      </c>
      <c r="Y74" s="7" t="s">
        <v>10</v>
      </c>
      <c r="Z74" s="7" t="s">
        <v>383</v>
      </c>
      <c r="AA74" s="7" t="s">
        <v>10</v>
      </c>
      <c r="AB74" s="7" t="s">
        <v>383</v>
      </c>
      <c r="AC74" s="7" t="s">
        <v>10</v>
      </c>
      <c r="AD74" s="7" t="s">
        <v>383</v>
      </c>
      <c r="AE74" s="19">
        <f>29600/30*15</f>
        <v>14800</v>
      </c>
      <c r="AF74" s="7" t="s">
        <v>3</v>
      </c>
      <c r="AG74" s="19">
        <v>0</v>
      </c>
      <c r="AH74" s="7" t="s">
        <v>3</v>
      </c>
      <c r="AI74" s="7" t="s">
        <v>10</v>
      </c>
      <c r="AJ74" s="7" t="s">
        <v>383</v>
      </c>
      <c r="AK74" s="19">
        <f>IF(K74&gt;=80.04*300,80.04*300*0.13/2,K74*0.13/2)</f>
        <v>1560.7800000000002</v>
      </c>
      <c r="AL74" s="7" t="s">
        <v>387</v>
      </c>
      <c r="AM74" s="19">
        <f t="shared" si="0"/>
        <v>2650.8</v>
      </c>
      <c r="AN74" s="7" t="s">
        <v>4</v>
      </c>
      <c r="AO74" s="19">
        <v>600</v>
      </c>
      <c r="AP74" s="7" t="s">
        <v>3</v>
      </c>
      <c r="AQ74" s="7" t="s">
        <v>10</v>
      </c>
      <c r="AR74" s="7" t="s">
        <v>383</v>
      </c>
      <c r="AS74" s="7" t="s">
        <v>10</v>
      </c>
    </row>
    <row r="75" spans="1:45" s="15" customFormat="1" ht="22.5" customHeight="1">
      <c r="A75" s="17"/>
      <c r="B75" s="4" t="s">
        <v>5</v>
      </c>
      <c r="C75" s="4">
        <v>11</v>
      </c>
      <c r="D75" s="12" t="s">
        <v>115</v>
      </c>
      <c r="E75" s="13" t="s">
        <v>131</v>
      </c>
      <c r="F75" s="5" t="s">
        <v>360</v>
      </c>
      <c r="G75" s="14" t="s">
        <v>184</v>
      </c>
      <c r="H75" s="6" t="s">
        <v>185</v>
      </c>
      <c r="I75" s="6" t="s">
        <v>186</v>
      </c>
      <c r="J75" s="6" t="s">
        <v>354</v>
      </c>
      <c r="K75" s="19">
        <v>31000</v>
      </c>
      <c r="L75" s="19">
        <v>22860.306249999998</v>
      </c>
      <c r="M75" s="7" t="s">
        <v>10</v>
      </c>
      <c r="N75" s="7" t="s">
        <v>10</v>
      </c>
      <c r="O75" s="7" t="s">
        <v>383</v>
      </c>
      <c r="P75" s="7" t="s">
        <v>10</v>
      </c>
      <c r="Q75" s="7" t="s">
        <v>10</v>
      </c>
      <c r="R75" s="7" t="s">
        <v>383</v>
      </c>
      <c r="S75" s="19">
        <f>K75/30*40</f>
        <v>41333.333333333328</v>
      </c>
      <c r="T75" s="7" t="s">
        <v>3</v>
      </c>
      <c r="U75" s="19">
        <v>23</v>
      </c>
      <c r="V75" s="7" t="s">
        <v>387</v>
      </c>
      <c r="W75" s="19">
        <f>K75/30*5</f>
        <v>5166.6666666666661</v>
      </c>
      <c r="X75" s="7" t="s">
        <v>386</v>
      </c>
      <c r="Y75" s="7" t="s">
        <v>10</v>
      </c>
      <c r="Z75" s="7" t="s">
        <v>383</v>
      </c>
      <c r="AA75" s="7" t="s">
        <v>10</v>
      </c>
      <c r="AB75" s="7" t="s">
        <v>383</v>
      </c>
      <c r="AC75" s="7" t="s">
        <v>10</v>
      </c>
      <c r="AD75" s="7" t="s">
        <v>383</v>
      </c>
      <c r="AE75" s="19">
        <f>29600/30*15</f>
        <v>14800</v>
      </c>
      <c r="AF75" s="7" t="s">
        <v>3</v>
      </c>
      <c r="AG75" s="19">
        <v>0</v>
      </c>
      <c r="AH75" s="7" t="s">
        <v>3</v>
      </c>
      <c r="AI75" s="7" t="s">
        <v>10</v>
      </c>
      <c r="AJ75" s="7" t="s">
        <v>383</v>
      </c>
      <c r="AK75" s="19">
        <f>IF(K75&gt;=80.04*300,80.04*300*0.13/2,K75*0.13/2)</f>
        <v>1560.7800000000002</v>
      </c>
      <c r="AL75" s="7" t="s">
        <v>387</v>
      </c>
      <c r="AM75" s="19">
        <f t="shared" si="0"/>
        <v>2650.8</v>
      </c>
      <c r="AN75" s="7" t="s">
        <v>4</v>
      </c>
      <c r="AO75" s="19">
        <v>600</v>
      </c>
      <c r="AP75" s="7" t="s">
        <v>3</v>
      </c>
      <c r="AQ75" s="7" t="s">
        <v>10</v>
      </c>
      <c r="AR75" s="7" t="s">
        <v>383</v>
      </c>
      <c r="AS75" s="7" t="s">
        <v>10</v>
      </c>
    </row>
    <row r="76" spans="1:45" s="15" customFormat="1" ht="22.5" customHeight="1">
      <c r="A76" s="17"/>
      <c r="B76" s="4" t="s">
        <v>5</v>
      </c>
      <c r="C76" s="4">
        <v>11</v>
      </c>
      <c r="D76" s="12" t="s">
        <v>131</v>
      </c>
      <c r="E76" s="13" t="s">
        <v>114</v>
      </c>
      <c r="F76" s="5" t="s">
        <v>357</v>
      </c>
      <c r="G76" s="14" t="s">
        <v>171</v>
      </c>
      <c r="H76" s="6" t="s">
        <v>172</v>
      </c>
      <c r="I76" s="6" t="s">
        <v>173</v>
      </c>
      <c r="J76" s="6" t="s">
        <v>353</v>
      </c>
      <c r="K76" s="19">
        <v>31000</v>
      </c>
      <c r="L76" s="19">
        <v>22860.306249999998</v>
      </c>
      <c r="M76" s="7" t="s">
        <v>10</v>
      </c>
      <c r="N76" s="7" t="s">
        <v>10</v>
      </c>
      <c r="O76" s="7" t="s">
        <v>383</v>
      </c>
      <c r="P76" s="7" t="s">
        <v>10</v>
      </c>
      <c r="Q76" s="7" t="s">
        <v>10</v>
      </c>
      <c r="R76" s="7" t="s">
        <v>383</v>
      </c>
      <c r="S76" s="19">
        <f t="shared" si="1"/>
        <v>41333.333333333328</v>
      </c>
      <c r="T76" s="7" t="s">
        <v>3</v>
      </c>
      <c r="U76" s="19">
        <v>27.5</v>
      </c>
      <c r="V76" s="7" t="s">
        <v>387</v>
      </c>
      <c r="W76" s="19">
        <f t="shared" si="2"/>
        <v>5166.6666666666661</v>
      </c>
      <c r="X76" s="7" t="s">
        <v>386</v>
      </c>
      <c r="Y76" s="7" t="s">
        <v>10</v>
      </c>
      <c r="Z76" s="7" t="s">
        <v>383</v>
      </c>
      <c r="AA76" s="7" t="s">
        <v>10</v>
      </c>
      <c r="AB76" s="7" t="s">
        <v>383</v>
      </c>
      <c r="AC76" s="7" t="s">
        <v>10</v>
      </c>
      <c r="AD76" s="7" t="s">
        <v>383</v>
      </c>
      <c r="AE76" s="19">
        <v>0</v>
      </c>
      <c r="AF76" s="7" t="s">
        <v>3</v>
      </c>
      <c r="AG76" s="19">
        <v>0</v>
      </c>
      <c r="AH76" s="7" t="s">
        <v>3</v>
      </c>
      <c r="AI76" s="7" t="s">
        <v>10</v>
      </c>
      <c r="AJ76" s="7" t="s">
        <v>383</v>
      </c>
      <c r="AK76" s="19">
        <f t="shared" si="3"/>
        <v>1560.7800000000002</v>
      </c>
      <c r="AL76" s="7" t="s">
        <v>387</v>
      </c>
      <c r="AM76" s="19">
        <f t="shared" si="0"/>
        <v>2650.8</v>
      </c>
      <c r="AN76" s="7" t="s">
        <v>4</v>
      </c>
      <c r="AO76" s="19">
        <v>600</v>
      </c>
      <c r="AP76" s="7" t="s">
        <v>3</v>
      </c>
      <c r="AQ76" s="7" t="s">
        <v>10</v>
      </c>
      <c r="AR76" s="7" t="s">
        <v>383</v>
      </c>
      <c r="AS76" s="7" t="s">
        <v>10</v>
      </c>
    </row>
    <row r="77" spans="1:45" s="11" customFormat="1" ht="28.5">
      <c r="A77" s="17"/>
      <c r="B77" s="4" t="s">
        <v>5</v>
      </c>
      <c r="C77" s="4">
        <v>11</v>
      </c>
      <c r="D77" s="12" t="s">
        <v>151</v>
      </c>
      <c r="E77" s="13" t="s">
        <v>151</v>
      </c>
      <c r="F77" s="5" t="s">
        <v>361</v>
      </c>
      <c r="G77" s="14" t="s">
        <v>249</v>
      </c>
      <c r="H77" s="6" t="s">
        <v>250</v>
      </c>
      <c r="I77" s="6" t="s">
        <v>128</v>
      </c>
      <c r="J77" s="6" t="s">
        <v>354</v>
      </c>
      <c r="K77" s="19">
        <v>29800</v>
      </c>
      <c r="L77" s="19">
        <v>21942.546249999999</v>
      </c>
      <c r="M77" s="7" t="s">
        <v>10</v>
      </c>
      <c r="N77" s="7" t="s">
        <v>10</v>
      </c>
      <c r="O77" s="7" t="s">
        <v>383</v>
      </c>
      <c r="P77" s="7" t="s">
        <v>10</v>
      </c>
      <c r="Q77" s="7" t="s">
        <v>10</v>
      </c>
      <c r="R77" s="7" t="s">
        <v>383</v>
      </c>
      <c r="S77" s="19">
        <f>K77/30*40</f>
        <v>39733.333333333336</v>
      </c>
      <c r="T77" s="7" t="s">
        <v>3</v>
      </c>
      <c r="U77" s="19">
        <v>23</v>
      </c>
      <c r="V77" s="7" t="s">
        <v>387</v>
      </c>
      <c r="W77" s="19">
        <f>K77/30*5</f>
        <v>4966.666666666667</v>
      </c>
      <c r="X77" s="7" t="s">
        <v>386</v>
      </c>
      <c r="Y77" s="7" t="s">
        <v>10</v>
      </c>
      <c r="Z77" s="7" t="s">
        <v>383</v>
      </c>
      <c r="AA77" s="7" t="s">
        <v>10</v>
      </c>
      <c r="AB77" s="7" t="s">
        <v>383</v>
      </c>
      <c r="AC77" s="7" t="s">
        <v>10</v>
      </c>
      <c r="AD77" s="7" t="s">
        <v>383</v>
      </c>
      <c r="AE77" s="19">
        <f>28100/30*15</f>
        <v>14050</v>
      </c>
      <c r="AF77" s="7" t="s">
        <v>3</v>
      </c>
      <c r="AG77" s="19">
        <v>0</v>
      </c>
      <c r="AH77" s="7" t="s">
        <v>3</v>
      </c>
      <c r="AI77" s="7" t="s">
        <v>10</v>
      </c>
      <c r="AJ77" s="7" t="s">
        <v>383</v>
      </c>
      <c r="AK77" s="19">
        <f>IF(K77&gt;=80.04*300,80.04*300*0.13/2,K77*0.13/2)</f>
        <v>1560.7800000000002</v>
      </c>
      <c r="AL77" s="7" t="s">
        <v>387</v>
      </c>
      <c r="AM77" s="19">
        <f t="shared" ref="AM77:AM134" si="5">88.36*30</f>
        <v>2650.8</v>
      </c>
      <c r="AN77" s="7" t="s">
        <v>4</v>
      </c>
      <c r="AO77" s="19">
        <v>600</v>
      </c>
      <c r="AP77" s="7" t="s">
        <v>3</v>
      </c>
      <c r="AQ77" s="7" t="s">
        <v>10</v>
      </c>
      <c r="AR77" s="7" t="s">
        <v>383</v>
      </c>
      <c r="AS77" s="7" t="s">
        <v>10</v>
      </c>
    </row>
    <row r="78" spans="1:45" s="15" customFormat="1" ht="22.5" customHeight="1">
      <c r="A78" s="17"/>
      <c r="B78" s="4" t="s">
        <v>5</v>
      </c>
      <c r="C78" s="4">
        <v>11</v>
      </c>
      <c r="D78" s="12" t="s">
        <v>115</v>
      </c>
      <c r="E78" s="13" t="s">
        <v>131</v>
      </c>
      <c r="F78" s="5" t="s">
        <v>360</v>
      </c>
      <c r="G78" s="14" t="s">
        <v>198</v>
      </c>
      <c r="H78" s="6" t="s">
        <v>199</v>
      </c>
      <c r="I78" s="6" t="s">
        <v>54</v>
      </c>
      <c r="J78" s="6" t="s">
        <v>354</v>
      </c>
      <c r="K78" s="19">
        <v>29000</v>
      </c>
      <c r="L78" s="19">
        <v>21330.706249999999</v>
      </c>
      <c r="M78" s="7" t="s">
        <v>10</v>
      </c>
      <c r="N78" s="7" t="s">
        <v>10</v>
      </c>
      <c r="O78" s="7" t="s">
        <v>383</v>
      </c>
      <c r="P78" s="7" t="s">
        <v>10</v>
      </c>
      <c r="Q78" s="7" t="s">
        <v>10</v>
      </c>
      <c r="R78" s="7" t="s">
        <v>383</v>
      </c>
      <c r="S78" s="19">
        <f t="shared" si="1"/>
        <v>38666.666666666664</v>
      </c>
      <c r="T78" s="7" t="s">
        <v>3</v>
      </c>
      <c r="U78" s="19">
        <v>0</v>
      </c>
      <c r="V78" s="7" t="s">
        <v>387</v>
      </c>
      <c r="W78" s="19">
        <f t="shared" si="2"/>
        <v>4833.333333333333</v>
      </c>
      <c r="X78" s="7" t="s">
        <v>386</v>
      </c>
      <c r="Y78" s="7" t="s">
        <v>10</v>
      </c>
      <c r="Z78" s="7" t="s">
        <v>383</v>
      </c>
      <c r="AA78" s="7" t="s">
        <v>10</v>
      </c>
      <c r="AB78" s="7" t="s">
        <v>383</v>
      </c>
      <c r="AC78" s="7" t="s">
        <v>10</v>
      </c>
      <c r="AD78" s="7" t="s">
        <v>383</v>
      </c>
      <c r="AE78" s="19">
        <v>0</v>
      </c>
      <c r="AF78" s="7" t="s">
        <v>3</v>
      </c>
      <c r="AG78" s="19">
        <v>0</v>
      </c>
      <c r="AH78" s="7" t="s">
        <v>3</v>
      </c>
      <c r="AI78" s="7" t="s">
        <v>10</v>
      </c>
      <c r="AJ78" s="7" t="s">
        <v>383</v>
      </c>
      <c r="AK78" s="19">
        <f t="shared" si="3"/>
        <v>1560.7800000000002</v>
      </c>
      <c r="AL78" s="7" t="s">
        <v>387</v>
      </c>
      <c r="AM78" s="19">
        <f t="shared" si="5"/>
        <v>2650.8</v>
      </c>
      <c r="AN78" s="7" t="s">
        <v>4</v>
      </c>
      <c r="AO78" s="19">
        <v>600</v>
      </c>
      <c r="AP78" s="7" t="s">
        <v>3</v>
      </c>
      <c r="AQ78" s="7" t="s">
        <v>10</v>
      </c>
      <c r="AR78" s="7" t="s">
        <v>383</v>
      </c>
      <c r="AS78" s="7" t="s">
        <v>10</v>
      </c>
    </row>
    <row r="79" spans="1:45" s="15" customFormat="1" ht="22.5" customHeight="1">
      <c r="A79" s="17"/>
      <c r="B79" s="4" t="s">
        <v>5</v>
      </c>
      <c r="C79" s="4">
        <v>11</v>
      </c>
      <c r="D79" s="12" t="s">
        <v>204</v>
      </c>
      <c r="E79" s="13" t="s">
        <v>203</v>
      </c>
      <c r="F79" s="5" t="s">
        <v>356</v>
      </c>
      <c r="G79" s="14" t="s">
        <v>205</v>
      </c>
      <c r="H79" s="6" t="s">
        <v>206</v>
      </c>
      <c r="I79" s="6" t="s">
        <v>207</v>
      </c>
      <c r="J79" s="6" t="s">
        <v>354</v>
      </c>
      <c r="K79" s="19">
        <v>26000</v>
      </c>
      <c r="L79" s="19">
        <v>19036.306249999998</v>
      </c>
      <c r="M79" s="7" t="s">
        <v>10</v>
      </c>
      <c r="N79" s="7" t="s">
        <v>10</v>
      </c>
      <c r="O79" s="7" t="s">
        <v>383</v>
      </c>
      <c r="P79" s="7" t="s">
        <v>10</v>
      </c>
      <c r="Q79" s="7" t="s">
        <v>10</v>
      </c>
      <c r="R79" s="7" t="s">
        <v>383</v>
      </c>
      <c r="S79" s="19">
        <f t="shared" ref="S79:S134" si="6">K79/30*40</f>
        <v>34666.666666666664</v>
      </c>
      <c r="T79" s="7" t="s">
        <v>3</v>
      </c>
      <c r="U79" s="19">
        <v>0</v>
      </c>
      <c r="V79" s="7" t="s">
        <v>387</v>
      </c>
      <c r="W79" s="19">
        <f t="shared" ref="W79:W134" si="7">K79/30*5</f>
        <v>4333.333333333333</v>
      </c>
      <c r="X79" s="7" t="s">
        <v>386</v>
      </c>
      <c r="Y79" s="7" t="s">
        <v>10</v>
      </c>
      <c r="Z79" s="7" t="s">
        <v>383</v>
      </c>
      <c r="AA79" s="7" t="s">
        <v>10</v>
      </c>
      <c r="AB79" s="7" t="s">
        <v>383</v>
      </c>
      <c r="AC79" s="7" t="s">
        <v>10</v>
      </c>
      <c r="AD79" s="7" t="s">
        <v>383</v>
      </c>
      <c r="AE79" s="19">
        <v>0</v>
      </c>
      <c r="AF79" s="7" t="s">
        <v>3</v>
      </c>
      <c r="AG79" s="19">
        <v>0</v>
      </c>
      <c r="AH79" s="7" t="s">
        <v>3</v>
      </c>
      <c r="AI79" s="7" t="s">
        <v>10</v>
      </c>
      <c r="AJ79" s="7" t="s">
        <v>383</v>
      </c>
      <c r="AK79" s="19">
        <f t="shared" ref="AK79:AK134" si="8">IF(K79&gt;=80.04*300,80.04*300*0.13/2,K79*0.13/2)</f>
        <v>1560.7800000000002</v>
      </c>
      <c r="AL79" s="7" t="s">
        <v>387</v>
      </c>
      <c r="AM79" s="19">
        <f t="shared" si="5"/>
        <v>2650.8</v>
      </c>
      <c r="AN79" s="7" t="s">
        <v>4</v>
      </c>
      <c r="AO79" s="19">
        <v>600</v>
      </c>
      <c r="AP79" s="7" t="s">
        <v>3</v>
      </c>
      <c r="AQ79" s="7" t="s">
        <v>10</v>
      </c>
      <c r="AR79" s="7" t="s">
        <v>383</v>
      </c>
      <c r="AS79" s="7" t="s">
        <v>10</v>
      </c>
    </row>
    <row r="80" spans="1:45" s="8" customFormat="1" ht="22.5" customHeight="1">
      <c r="A80" s="17"/>
      <c r="B80" s="4" t="s">
        <v>5</v>
      </c>
      <c r="C80" s="4">
        <v>11</v>
      </c>
      <c r="D80" s="12" t="s">
        <v>131</v>
      </c>
      <c r="E80" s="13" t="s">
        <v>114</v>
      </c>
      <c r="F80" s="6" t="s">
        <v>355</v>
      </c>
      <c r="G80" s="14" t="s">
        <v>219</v>
      </c>
      <c r="H80" s="6" t="s">
        <v>220</v>
      </c>
      <c r="I80" s="6" t="s">
        <v>221</v>
      </c>
      <c r="J80" s="6" t="s">
        <v>353</v>
      </c>
      <c r="K80" s="19">
        <v>26000</v>
      </c>
      <c r="L80" s="19">
        <v>19036.306249999998</v>
      </c>
      <c r="M80" s="7" t="s">
        <v>10</v>
      </c>
      <c r="N80" s="7" t="s">
        <v>10</v>
      </c>
      <c r="O80" s="7" t="s">
        <v>383</v>
      </c>
      <c r="P80" s="7" t="s">
        <v>10</v>
      </c>
      <c r="Q80" s="7" t="s">
        <v>10</v>
      </c>
      <c r="R80" s="7" t="s">
        <v>383</v>
      </c>
      <c r="S80" s="19">
        <f>K80/30*40</f>
        <v>34666.666666666664</v>
      </c>
      <c r="T80" s="7" t="s">
        <v>3</v>
      </c>
      <c r="U80" s="19">
        <v>0</v>
      </c>
      <c r="V80" s="7" t="s">
        <v>387</v>
      </c>
      <c r="W80" s="19">
        <f>K80/30*5</f>
        <v>4333.333333333333</v>
      </c>
      <c r="X80" s="7" t="s">
        <v>386</v>
      </c>
      <c r="Y80" s="7" t="s">
        <v>10</v>
      </c>
      <c r="Z80" s="7" t="s">
        <v>383</v>
      </c>
      <c r="AA80" s="7" t="s">
        <v>10</v>
      </c>
      <c r="AB80" s="7" t="s">
        <v>383</v>
      </c>
      <c r="AC80" s="7" t="s">
        <v>10</v>
      </c>
      <c r="AD80" s="7" t="s">
        <v>383</v>
      </c>
      <c r="AE80" s="19">
        <v>0</v>
      </c>
      <c r="AF80" s="7" t="s">
        <v>3</v>
      </c>
      <c r="AG80" s="19">
        <v>0</v>
      </c>
      <c r="AH80" s="7" t="s">
        <v>3</v>
      </c>
      <c r="AI80" s="7" t="s">
        <v>10</v>
      </c>
      <c r="AJ80" s="7" t="s">
        <v>383</v>
      </c>
      <c r="AK80" s="19">
        <v>250</v>
      </c>
      <c r="AL80" s="7" t="s">
        <v>387</v>
      </c>
      <c r="AM80" s="19">
        <f t="shared" si="5"/>
        <v>2650.8</v>
      </c>
      <c r="AN80" s="7" t="s">
        <v>4</v>
      </c>
      <c r="AO80" s="19">
        <v>600</v>
      </c>
      <c r="AP80" s="7" t="s">
        <v>3</v>
      </c>
      <c r="AQ80" s="7" t="s">
        <v>10</v>
      </c>
      <c r="AR80" s="7" t="s">
        <v>383</v>
      </c>
      <c r="AS80" s="7" t="s">
        <v>10</v>
      </c>
    </row>
    <row r="81" spans="1:45" s="8" customFormat="1" ht="22.5" customHeight="1">
      <c r="A81" s="17"/>
      <c r="B81" s="4" t="s">
        <v>5</v>
      </c>
      <c r="C81" s="4">
        <v>11</v>
      </c>
      <c r="D81" s="12" t="s">
        <v>115</v>
      </c>
      <c r="E81" s="13" t="s">
        <v>114</v>
      </c>
      <c r="F81" s="5" t="s">
        <v>360</v>
      </c>
      <c r="G81" s="14" t="s">
        <v>212</v>
      </c>
      <c r="H81" s="6" t="s">
        <v>213</v>
      </c>
      <c r="I81" s="6" t="s">
        <v>214</v>
      </c>
      <c r="J81" s="6" t="s">
        <v>354</v>
      </c>
      <c r="K81" s="19">
        <v>24000</v>
      </c>
      <c r="L81" s="19">
        <v>17506.706249999999</v>
      </c>
      <c r="M81" s="7" t="s">
        <v>10</v>
      </c>
      <c r="N81" s="7" t="s">
        <v>10</v>
      </c>
      <c r="O81" s="7" t="s">
        <v>383</v>
      </c>
      <c r="P81" s="7" t="s">
        <v>10</v>
      </c>
      <c r="Q81" s="7" t="s">
        <v>10</v>
      </c>
      <c r="R81" s="7" t="s">
        <v>383</v>
      </c>
      <c r="S81" s="19">
        <f>K81/30*40</f>
        <v>32000</v>
      </c>
      <c r="T81" s="7" t="s">
        <v>3</v>
      </c>
      <c r="U81" s="19">
        <v>68</v>
      </c>
      <c r="V81" s="7" t="s">
        <v>387</v>
      </c>
      <c r="W81" s="19">
        <f>K81/30*5</f>
        <v>4000</v>
      </c>
      <c r="X81" s="7" t="s">
        <v>386</v>
      </c>
      <c r="Y81" s="7" t="s">
        <v>10</v>
      </c>
      <c r="Z81" s="7" t="s">
        <v>383</v>
      </c>
      <c r="AA81" s="7" t="s">
        <v>10</v>
      </c>
      <c r="AB81" s="7" t="s">
        <v>383</v>
      </c>
      <c r="AC81" s="7" t="s">
        <v>10</v>
      </c>
      <c r="AD81" s="7" t="s">
        <v>383</v>
      </c>
      <c r="AE81" s="19">
        <f>23000/30*20</f>
        <v>15333.333333333332</v>
      </c>
      <c r="AF81" s="7" t="s">
        <v>3</v>
      </c>
      <c r="AG81" s="19">
        <v>0</v>
      </c>
      <c r="AH81" s="7" t="s">
        <v>3</v>
      </c>
      <c r="AI81" s="7" t="s">
        <v>10</v>
      </c>
      <c r="AJ81" s="7" t="s">
        <v>383</v>
      </c>
      <c r="AK81" s="19">
        <f>IF(K81&gt;=80.04*300,80.04*300*0.13/2,K81*0.13/2)</f>
        <v>1560</v>
      </c>
      <c r="AL81" s="7" t="s">
        <v>387</v>
      </c>
      <c r="AM81" s="19">
        <f t="shared" si="5"/>
        <v>2650.8</v>
      </c>
      <c r="AN81" s="7" t="s">
        <v>4</v>
      </c>
      <c r="AO81" s="19">
        <v>600</v>
      </c>
      <c r="AP81" s="7" t="s">
        <v>3</v>
      </c>
      <c r="AQ81" s="7" t="s">
        <v>10</v>
      </c>
      <c r="AR81" s="7" t="s">
        <v>383</v>
      </c>
      <c r="AS81" s="7" t="s">
        <v>10</v>
      </c>
    </row>
    <row r="82" spans="1:45" s="11" customFormat="1" ht="22.5" customHeight="1">
      <c r="A82" s="17"/>
      <c r="B82" s="4" t="s">
        <v>5</v>
      </c>
      <c r="C82" s="4">
        <v>11</v>
      </c>
      <c r="D82" s="12" t="s">
        <v>131</v>
      </c>
      <c r="E82" s="13" t="s">
        <v>131</v>
      </c>
      <c r="F82" s="9" t="s">
        <v>356</v>
      </c>
      <c r="G82" s="14" t="s">
        <v>226</v>
      </c>
      <c r="H82" s="6" t="s">
        <v>53</v>
      </c>
      <c r="I82" s="6" t="s">
        <v>227</v>
      </c>
      <c r="J82" s="6" t="s">
        <v>353</v>
      </c>
      <c r="K82" s="19">
        <v>24000</v>
      </c>
      <c r="L82" s="19">
        <v>17506.706249999999</v>
      </c>
      <c r="M82" s="7" t="s">
        <v>10</v>
      </c>
      <c r="N82" s="7" t="s">
        <v>10</v>
      </c>
      <c r="O82" s="7" t="s">
        <v>383</v>
      </c>
      <c r="P82" s="7" t="s">
        <v>10</v>
      </c>
      <c r="Q82" s="7" t="s">
        <v>10</v>
      </c>
      <c r="R82" s="7" t="s">
        <v>383</v>
      </c>
      <c r="S82" s="19">
        <f t="shared" si="6"/>
        <v>32000</v>
      </c>
      <c r="T82" s="7" t="s">
        <v>3</v>
      </c>
      <c r="U82" s="19">
        <v>0</v>
      </c>
      <c r="V82" s="7" t="s">
        <v>387</v>
      </c>
      <c r="W82" s="19">
        <f t="shared" si="7"/>
        <v>4000</v>
      </c>
      <c r="X82" s="7" t="s">
        <v>386</v>
      </c>
      <c r="Y82" s="7" t="s">
        <v>10</v>
      </c>
      <c r="Z82" s="7" t="s">
        <v>383</v>
      </c>
      <c r="AA82" s="7" t="s">
        <v>10</v>
      </c>
      <c r="AB82" s="7" t="s">
        <v>383</v>
      </c>
      <c r="AC82" s="7" t="s">
        <v>10</v>
      </c>
      <c r="AD82" s="7" t="s">
        <v>383</v>
      </c>
      <c r="AE82" s="19">
        <v>0</v>
      </c>
      <c r="AF82" s="7" t="s">
        <v>3</v>
      </c>
      <c r="AG82" s="19">
        <v>0</v>
      </c>
      <c r="AH82" s="7" t="s">
        <v>3</v>
      </c>
      <c r="AI82" s="7" t="s">
        <v>10</v>
      </c>
      <c r="AJ82" s="7" t="s">
        <v>383</v>
      </c>
      <c r="AK82" s="19">
        <f t="shared" ref="AK82:AK88" si="9">IF(K82&gt;=80.04*300,80.04*300*0.13/2,K82*0.13/2)</f>
        <v>1560</v>
      </c>
      <c r="AL82" s="7" t="s">
        <v>387</v>
      </c>
      <c r="AM82" s="19">
        <f t="shared" si="5"/>
        <v>2650.8</v>
      </c>
      <c r="AN82" s="7" t="s">
        <v>4</v>
      </c>
      <c r="AO82" s="19">
        <v>600</v>
      </c>
      <c r="AP82" s="7" t="s">
        <v>3</v>
      </c>
      <c r="AQ82" s="7" t="s">
        <v>10</v>
      </c>
      <c r="AR82" s="7" t="s">
        <v>383</v>
      </c>
      <c r="AS82" s="7" t="s">
        <v>10</v>
      </c>
    </row>
    <row r="83" spans="1:45" s="8" customFormat="1" ht="22.5" customHeight="1">
      <c r="A83" s="17"/>
      <c r="B83" s="4" t="s">
        <v>5</v>
      </c>
      <c r="C83" s="4">
        <v>11</v>
      </c>
      <c r="D83" s="12" t="s">
        <v>115</v>
      </c>
      <c r="E83" s="13" t="s">
        <v>131</v>
      </c>
      <c r="F83" s="5" t="s">
        <v>358</v>
      </c>
      <c r="G83" s="14" t="s">
        <v>232</v>
      </c>
      <c r="H83" s="6" t="s">
        <v>233</v>
      </c>
      <c r="I83" s="6" t="s">
        <v>86</v>
      </c>
      <c r="J83" s="6" t="s">
        <v>354</v>
      </c>
      <c r="K83" s="19">
        <v>24000</v>
      </c>
      <c r="L83" s="19">
        <v>17506.706249999999</v>
      </c>
      <c r="M83" s="7" t="s">
        <v>10</v>
      </c>
      <c r="N83" s="7" t="s">
        <v>10</v>
      </c>
      <c r="O83" s="7" t="s">
        <v>383</v>
      </c>
      <c r="P83" s="7" t="s">
        <v>10</v>
      </c>
      <c r="Q83" s="7" t="s">
        <v>10</v>
      </c>
      <c r="R83" s="7" t="s">
        <v>383</v>
      </c>
      <c r="S83" s="19">
        <f t="shared" si="6"/>
        <v>32000</v>
      </c>
      <c r="T83" s="7" t="s">
        <v>3</v>
      </c>
      <c r="U83" s="19">
        <v>0</v>
      </c>
      <c r="V83" s="7" t="s">
        <v>387</v>
      </c>
      <c r="W83" s="19">
        <f t="shared" si="7"/>
        <v>4000</v>
      </c>
      <c r="X83" s="7" t="s">
        <v>386</v>
      </c>
      <c r="Y83" s="7" t="s">
        <v>10</v>
      </c>
      <c r="Z83" s="7" t="s">
        <v>383</v>
      </c>
      <c r="AA83" s="7" t="s">
        <v>10</v>
      </c>
      <c r="AB83" s="7" t="s">
        <v>383</v>
      </c>
      <c r="AC83" s="7" t="s">
        <v>10</v>
      </c>
      <c r="AD83" s="7" t="s">
        <v>383</v>
      </c>
      <c r="AE83" s="19">
        <v>0</v>
      </c>
      <c r="AF83" s="7" t="s">
        <v>3</v>
      </c>
      <c r="AG83" s="19">
        <v>0</v>
      </c>
      <c r="AH83" s="7" t="s">
        <v>3</v>
      </c>
      <c r="AI83" s="7" t="s">
        <v>10</v>
      </c>
      <c r="AJ83" s="7" t="s">
        <v>383</v>
      </c>
      <c r="AK83" s="19">
        <f t="shared" si="9"/>
        <v>1560</v>
      </c>
      <c r="AL83" s="7" t="s">
        <v>387</v>
      </c>
      <c r="AM83" s="19">
        <f t="shared" si="5"/>
        <v>2650.8</v>
      </c>
      <c r="AN83" s="7" t="s">
        <v>4</v>
      </c>
      <c r="AO83" s="19">
        <v>600</v>
      </c>
      <c r="AP83" s="7" t="s">
        <v>3</v>
      </c>
      <c r="AQ83" s="7" t="s">
        <v>10</v>
      </c>
      <c r="AR83" s="7" t="s">
        <v>383</v>
      </c>
      <c r="AS83" s="7" t="s">
        <v>10</v>
      </c>
    </row>
    <row r="84" spans="1:45" s="15" customFormat="1" ht="22.5" customHeight="1">
      <c r="A84" s="17"/>
      <c r="B84" s="4" t="s">
        <v>5</v>
      </c>
      <c r="C84" s="4">
        <v>11</v>
      </c>
      <c r="D84" s="12" t="s">
        <v>255</v>
      </c>
      <c r="E84" s="13" t="s">
        <v>243</v>
      </c>
      <c r="F84" s="5" t="s">
        <v>361</v>
      </c>
      <c r="G84" s="14" t="s">
        <v>256</v>
      </c>
      <c r="H84" s="6" t="s">
        <v>100</v>
      </c>
      <c r="I84" s="6" t="s">
        <v>257</v>
      </c>
      <c r="J84" s="6" t="s">
        <v>353</v>
      </c>
      <c r="K84" s="19">
        <v>24000</v>
      </c>
      <c r="L84" s="19">
        <v>17506.706249999999</v>
      </c>
      <c r="M84" s="7" t="s">
        <v>10</v>
      </c>
      <c r="N84" s="7" t="s">
        <v>10</v>
      </c>
      <c r="O84" s="7" t="s">
        <v>383</v>
      </c>
      <c r="P84" s="7" t="s">
        <v>10</v>
      </c>
      <c r="Q84" s="7" t="s">
        <v>10</v>
      </c>
      <c r="R84" s="7" t="s">
        <v>383</v>
      </c>
      <c r="S84" s="19">
        <f>K84/30*40</f>
        <v>32000</v>
      </c>
      <c r="T84" s="7" t="s">
        <v>3</v>
      </c>
      <c r="U84" s="19">
        <v>23</v>
      </c>
      <c r="V84" s="7" t="s">
        <v>387</v>
      </c>
      <c r="W84" s="19">
        <f>K84/30*5</f>
        <v>4000</v>
      </c>
      <c r="X84" s="7" t="s">
        <v>386</v>
      </c>
      <c r="Y84" s="7" t="s">
        <v>10</v>
      </c>
      <c r="Z84" s="7" t="s">
        <v>383</v>
      </c>
      <c r="AA84" s="7" t="s">
        <v>10</v>
      </c>
      <c r="AB84" s="7" t="s">
        <v>383</v>
      </c>
      <c r="AC84" s="7" t="s">
        <v>10</v>
      </c>
      <c r="AD84" s="7" t="s">
        <v>383</v>
      </c>
      <c r="AE84" s="19">
        <f>19900/30*15</f>
        <v>9950</v>
      </c>
      <c r="AF84" s="7" t="s">
        <v>3</v>
      </c>
      <c r="AG84" s="19">
        <v>9350</v>
      </c>
      <c r="AH84" s="7" t="s">
        <v>3</v>
      </c>
      <c r="AI84" s="7" t="s">
        <v>10</v>
      </c>
      <c r="AJ84" s="7" t="s">
        <v>383</v>
      </c>
      <c r="AK84" s="19">
        <f>IF(K84&gt;=80.04*300,80.04*300*0.13/2,K84*0.13/2)</f>
        <v>1560</v>
      </c>
      <c r="AL84" s="7" t="s">
        <v>387</v>
      </c>
      <c r="AM84" s="19">
        <f t="shared" si="5"/>
        <v>2650.8</v>
      </c>
      <c r="AN84" s="7" t="s">
        <v>4</v>
      </c>
      <c r="AO84" s="19">
        <v>600</v>
      </c>
      <c r="AP84" s="7" t="s">
        <v>3</v>
      </c>
      <c r="AQ84" s="7" t="s">
        <v>10</v>
      </c>
      <c r="AR84" s="7" t="s">
        <v>383</v>
      </c>
      <c r="AS84" s="7" t="s">
        <v>10</v>
      </c>
    </row>
    <row r="85" spans="1:45" s="15" customFormat="1" ht="22.5" customHeight="1">
      <c r="A85" s="17"/>
      <c r="B85" s="4" t="s">
        <v>5</v>
      </c>
      <c r="C85" s="4">
        <v>10</v>
      </c>
      <c r="D85" s="12" t="s">
        <v>239</v>
      </c>
      <c r="E85" s="13" t="s">
        <v>239</v>
      </c>
      <c r="F85" s="9" t="s">
        <v>356</v>
      </c>
      <c r="G85" s="14" t="s">
        <v>240</v>
      </c>
      <c r="H85" s="6" t="s">
        <v>241</v>
      </c>
      <c r="I85" s="6" t="s">
        <v>242</v>
      </c>
      <c r="J85" s="6" t="s">
        <v>354</v>
      </c>
      <c r="K85" s="19">
        <v>29000</v>
      </c>
      <c r="L85" s="19">
        <v>21330.706249999999</v>
      </c>
      <c r="M85" s="7" t="s">
        <v>10</v>
      </c>
      <c r="N85" s="7" t="s">
        <v>10</v>
      </c>
      <c r="O85" s="7" t="s">
        <v>383</v>
      </c>
      <c r="P85" s="7" t="s">
        <v>10</v>
      </c>
      <c r="Q85" s="7" t="s">
        <v>10</v>
      </c>
      <c r="R85" s="7" t="s">
        <v>383</v>
      </c>
      <c r="S85" s="19">
        <f>K85/30*40</f>
        <v>38666.666666666664</v>
      </c>
      <c r="T85" s="7" t="s">
        <v>3</v>
      </c>
      <c r="U85" s="19">
        <v>54.5</v>
      </c>
      <c r="V85" s="7" t="s">
        <v>387</v>
      </c>
      <c r="W85" s="19">
        <f>K85/30*5</f>
        <v>4833.333333333333</v>
      </c>
      <c r="X85" s="7" t="s">
        <v>386</v>
      </c>
      <c r="Y85" s="7" t="s">
        <v>10</v>
      </c>
      <c r="Z85" s="7" t="s">
        <v>383</v>
      </c>
      <c r="AA85" s="7" t="s">
        <v>10</v>
      </c>
      <c r="AB85" s="7" t="s">
        <v>383</v>
      </c>
      <c r="AC85" s="7" t="s">
        <v>10</v>
      </c>
      <c r="AD85" s="7" t="s">
        <v>383</v>
      </c>
      <c r="AE85" s="19">
        <f>28600/30*30</f>
        <v>28600</v>
      </c>
      <c r="AF85" s="7" t="s">
        <v>3</v>
      </c>
      <c r="AG85" s="19">
        <v>9350</v>
      </c>
      <c r="AH85" s="7" t="s">
        <v>3</v>
      </c>
      <c r="AI85" s="7" t="s">
        <v>10</v>
      </c>
      <c r="AJ85" s="7" t="s">
        <v>383</v>
      </c>
      <c r="AK85" s="19">
        <f>IF(K85&gt;=80.04*300,80.04*300*0.13/2,K85*0.13/2)</f>
        <v>1560.7800000000002</v>
      </c>
      <c r="AL85" s="7" t="s">
        <v>387</v>
      </c>
      <c r="AM85" s="19">
        <f t="shared" si="5"/>
        <v>2650.8</v>
      </c>
      <c r="AN85" s="7" t="s">
        <v>4</v>
      </c>
      <c r="AO85" s="19">
        <v>600</v>
      </c>
      <c r="AP85" s="7" t="s">
        <v>3</v>
      </c>
      <c r="AQ85" s="7" t="s">
        <v>10</v>
      </c>
      <c r="AR85" s="7" t="s">
        <v>383</v>
      </c>
      <c r="AS85" s="7" t="s">
        <v>10</v>
      </c>
    </row>
    <row r="86" spans="1:45" s="15" customFormat="1" ht="22.5" customHeight="1">
      <c r="A86" s="17"/>
      <c r="B86" s="4" t="s">
        <v>5</v>
      </c>
      <c r="C86" s="4">
        <v>10</v>
      </c>
      <c r="D86" s="12" t="s">
        <v>333</v>
      </c>
      <c r="E86" s="13" t="s">
        <v>333</v>
      </c>
      <c r="F86" s="6" t="s">
        <v>355</v>
      </c>
      <c r="G86" s="14" t="s">
        <v>336</v>
      </c>
      <c r="H86" s="6" t="s">
        <v>289</v>
      </c>
      <c r="I86" s="6" t="s">
        <v>27</v>
      </c>
      <c r="J86" s="6" t="s">
        <v>354</v>
      </c>
      <c r="K86" s="19">
        <v>29000</v>
      </c>
      <c r="L86" s="19">
        <v>21330.706249999999</v>
      </c>
      <c r="M86" s="7" t="s">
        <v>10</v>
      </c>
      <c r="N86" s="7" t="s">
        <v>10</v>
      </c>
      <c r="O86" s="7" t="s">
        <v>383</v>
      </c>
      <c r="P86" s="7" t="s">
        <v>10</v>
      </c>
      <c r="Q86" s="7" t="s">
        <v>10</v>
      </c>
      <c r="R86" s="7" t="s">
        <v>383</v>
      </c>
      <c r="S86" s="19">
        <f t="shared" si="6"/>
        <v>38666.666666666664</v>
      </c>
      <c r="T86" s="7" t="s">
        <v>3</v>
      </c>
      <c r="U86" s="19">
        <v>23</v>
      </c>
      <c r="V86" s="7" t="s">
        <v>387</v>
      </c>
      <c r="W86" s="19">
        <f t="shared" si="7"/>
        <v>4833.333333333333</v>
      </c>
      <c r="X86" s="7" t="s">
        <v>386</v>
      </c>
      <c r="Y86" s="7" t="s">
        <v>10</v>
      </c>
      <c r="Z86" s="7" t="s">
        <v>383</v>
      </c>
      <c r="AA86" s="7" t="s">
        <v>10</v>
      </c>
      <c r="AB86" s="7" t="s">
        <v>383</v>
      </c>
      <c r="AC86" s="7" t="s">
        <v>10</v>
      </c>
      <c r="AD86" s="7" t="s">
        <v>383</v>
      </c>
      <c r="AE86" s="19">
        <f>29000/30*15</f>
        <v>14500</v>
      </c>
      <c r="AF86" s="7" t="s">
        <v>3</v>
      </c>
      <c r="AG86" s="19">
        <v>9350</v>
      </c>
      <c r="AH86" s="7" t="s">
        <v>3</v>
      </c>
      <c r="AI86" s="7" t="s">
        <v>10</v>
      </c>
      <c r="AJ86" s="7" t="s">
        <v>383</v>
      </c>
      <c r="AK86" s="19">
        <f t="shared" si="9"/>
        <v>1560.7800000000002</v>
      </c>
      <c r="AL86" s="7" t="s">
        <v>387</v>
      </c>
      <c r="AM86" s="19">
        <f t="shared" si="5"/>
        <v>2650.8</v>
      </c>
      <c r="AN86" s="7" t="s">
        <v>4</v>
      </c>
      <c r="AO86" s="19">
        <v>600</v>
      </c>
      <c r="AP86" s="7" t="s">
        <v>3</v>
      </c>
      <c r="AQ86" s="7" t="s">
        <v>10</v>
      </c>
      <c r="AR86" s="7" t="s">
        <v>383</v>
      </c>
      <c r="AS86" s="7" t="s">
        <v>10</v>
      </c>
    </row>
    <row r="87" spans="1:45" s="8" customFormat="1" ht="22.5" customHeight="1">
      <c r="A87" s="17"/>
      <c r="B87" s="4" t="s">
        <v>5</v>
      </c>
      <c r="C87" s="4">
        <v>10</v>
      </c>
      <c r="D87" s="12" t="s">
        <v>115</v>
      </c>
      <c r="E87" s="13" t="s">
        <v>114</v>
      </c>
      <c r="F87" s="5" t="s">
        <v>360</v>
      </c>
      <c r="G87" s="14" t="s">
        <v>210</v>
      </c>
      <c r="H87" s="6" t="s">
        <v>211</v>
      </c>
      <c r="I87" s="6" t="s">
        <v>67</v>
      </c>
      <c r="J87" s="6" t="s">
        <v>354</v>
      </c>
      <c r="K87" s="19">
        <v>24000</v>
      </c>
      <c r="L87" s="19">
        <v>17506.706249999999</v>
      </c>
      <c r="M87" s="7" t="s">
        <v>10</v>
      </c>
      <c r="N87" s="7" t="s">
        <v>10</v>
      </c>
      <c r="O87" s="7" t="s">
        <v>383</v>
      </c>
      <c r="P87" s="7" t="s">
        <v>10</v>
      </c>
      <c r="Q87" s="7" t="s">
        <v>10</v>
      </c>
      <c r="R87" s="7" t="s">
        <v>383</v>
      </c>
      <c r="S87" s="19">
        <f>K87/30*40</f>
        <v>32000</v>
      </c>
      <c r="T87" s="7" t="s">
        <v>3</v>
      </c>
      <c r="U87" s="19">
        <v>23</v>
      </c>
      <c r="V87" s="7" t="s">
        <v>387</v>
      </c>
      <c r="W87" s="19">
        <f>K87/30*5</f>
        <v>4000</v>
      </c>
      <c r="X87" s="7" t="s">
        <v>386</v>
      </c>
      <c r="Y87" s="7" t="s">
        <v>10</v>
      </c>
      <c r="Z87" s="7" t="s">
        <v>383</v>
      </c>
      <c r="AA87" s="7" t="s">
        <v>10</v>
      </c>
      <c r="AB87" s="7" t="s">
        <v>383</v>
      </c>
      <c r="AC87" s="7" t="s">
        <v>10</v>
      </c>
      <c r="AD87" s="7" t="s">
        <v>383</v>
      </c>
      <c r="AE87" s="19">
        <f>23100/30*15</f>
        <v>11550</v>
      </c>
      <c r="AF87" s="7" t="s">
        <v>3</v>
      </c>
      <c r="AG87" s="19">
        <v>0</v>
      </c>
      <c r="AH87" s="7" t="s">
        <v>3</v>
      </c>
      <c r="AI87" s="7" t="s">
        <v>10</v>
      </c>
      <c r="AJ87" s="7" t="s">
        <v>383</v>
      </c>
      <c r="AK87" s="19">
        <f>IF(K87&gt;=80.04*300,80.04*300*0.13/2,K87*0.13/2)</f>
        <v>1560</v>
      </c>
      <c r="AL87" s="7" t="s">
        <v>387</v>
      </c>
      <c r="AM87" s="19">
        <f t="shared" si="5"/>
        <v>2650.8</v>
      </c>
      <c r="AN87" s="7" t="s">
        <v>4</v>
      </c>
      <c r="AO87" s="19">
        <v>600</v>
      </c>
      <c r="AP87" s="7" t="s">
        <v>3</v>
      </c>
      <c r="AQ87" s="7" t="s">
        <v>10</v>
      </c>
      <c r="AR87" s="7" t="s">
        <v>383</v>
      </c>
      <c r="AS87" s="7" t="s">
        <v>10</v>
      </c>
    </row>
    <row r="88" spans="1:45" s="8" customFormat="1" ht="22.5" customHeight="1">
      <c r="A88" s="17"/>
      <c r="B88" s="4" t="s">
        <v>5</v>
      </c>
      <c r="C88" s="4">
        <v>10</v>
      </c>
      <c r="D88" s="12" t="s">
        <v>115</v>
      </c>
      <c r="E88" s="13" t="s">
        <v>114</v>
      </c>
      <c r="F88" s="5" t="s">
        <v>360</v>
      </c>
      <c r="G88" s="14" t="s">
        <v>208</v>
      </c>
      <c r="H88" s="6" t="s">
        <v>209</v>
      </c>
      <c r="I88" s="6" t="s">
        <v>100</v>
      </c>
      <c r="J88" s="6" t="s">
        <v>354</v>
      </c>
      <c r="K88" s="19">
        <v>24000</v>
      </c>
      <c r="L88" s="19">
        <v>17506.706249999999</v>
      </c>
      <c r="M88" s="7" t="s">
        <v>10</v>
      </c>
      <c r="N88" s="7" t="s">
        <v>10</v>
      </c>
      <c r="O88" s="7" t="s">
        <v>383</v>
      </c>
      <c r="P88" s="7" t="s">
        <v>10</v>
      </c>
      <c r="Q88" s="7" t="s">
        <v>10</v>
      </c>
      <c r="R88" s="7" t="s">
        <v>383</v>
      </c>
      <c r="S88" s="19">
        <f t="shared" si="6"/>
        <v>32000</v>
      </c>
      <c r="T88" s="7" t="s">
        <v>3</v>
      </c>
      <c r="U88" s="19">
        <v>23</v>
      </c>
      <c r="V88" s="7" t="s">
        <v>387</v>
      </c>
      <c r="W88" s="19">
        <f t="shared" si="7"/>
        <v>4000</v>
      </c>
      <c r="X88" s="7" t="s">
        <v>386</v>
      </c>
      <c r="Y88" s="7" t="s">
        <v>10</v>
      </c>
      <c r="Z88" s="7" t="s">
        <v>383</v>
      </c>
      <c r="AA88" s="7" t="s">
        <v>10</v>
      </c>
      <c r="AB88" s="7" t="s">
        <v>383</v>
      </c>
      <c r="AC88" s="7" t="s">
        <v>10</v>
      </c>
      <c r="AD88" s="7" t="s">
        <v>383</v>
      </c>
      <c r="AE88" s="19">
        <f>23400/30*15</f>
        <v>11700</v>
      </c>
      <c r="AF88" s="7" t="s">
        <v>3</v>
      </c>
      <c r="AG88" s="19">
        <v>0</v>
      </c>
      <c r="AH88" s="7" t="s">
        <v>3</v>
      </c>
      <c r="AI88" s="7" t="s">
        <v>10</v>
      </c>
      <c r="AJ88" s="7" t="s">
        <v>383</v>
      </c>
      <c r="AK88" s="19">
        <f t="shared" si="9"/>
        <v>1560</v>
      </c>
      <c r="AL88" s="7" t="s">
        <v>387</v>
      </c>
      <c r="AM88" s="19">
        <f t="shared" si="5"/>
        <v>2650.8</v>
      </c>
      <c r="AN88" s="7" t="s">
        <v>4</v>
      </c>
      <c r="AO88" s="19">
        <v>600</v>
      </c>
      <c r="AP88" s="7" t="s">
        <v>3</v>
      </c>
      <c r="AQ88" s="7" t="s">
        <v>10</v>
      </c>
      <c r="AR88" s="7" t="s">
        <v>383</v>
      </c>
      <c r="AS88" s="7" t="s">
        <v>10</v>
      </c>
    </row>
    <row r="89" spans="1:45" s="8" customFormat="1" ht="22.5" customHeight="1">
      <c r="A89" s="17"/>
      <c r="B89" s="4" t="s">
        <v>5</v>
      </c>
      <c r="C89" s="4">
        <v>10</v>
      </c>
      <c r="D89" s="12" t="s">
        <v>333</v>
      </c>
      <c r="E89" s="13" t="s">
        <v>333</v>
      </c>
      <c r="F89" s="6" t="s">
        <v>355</v>
      </c>
      <c r="G89" s="14" t="s">
        <v>337</v>
      </c>
      <c r="H89" s="6" t="s">
        <v>338</v>
      </c>
      <c r="I89" s="6" t="s">
        <v>315</v>
      </c>
      <c r="J89" s="6" t="s">
        <v>354</v>
      </c>
      <c r="K89" s="19">
        <v>24000</v>
      </c>
      <c r="L89" s="19">
        <v>17506.706249999999</v>
      </c>
      <c r="M89" s="7" t="s">
        <v>10</v>
      </c>
      <c r="N89" s="7" t="s">
        <v>10</v>
      </c>
      <c r="O89" s="7" t="s">
        <v>383</v>
      </c>
      <c r="P89" s="7" t="s">
        <v>10</v>
      </c>
      <c r="Q89" s="7" t="s">
        <v>10</v>
      </c>
      <c r="R89" s="7" t="s">
        <v>383</v>
      </c>
      <c r="S89" s="19">
        <f t="shared" si="6"/>
        <v>32000</v>
      </c>
      <c r="T89" s="7" t="s">
        <v>3</v>
      </c>
      <c r="U89" s="19">
        <v>0</v>
      </c>
      <c r="V89" s="7" t="s">
        <v>387</v>
      </c>
      <c r="W89" s="19">
        <f t="shared" si="7"/>
        <v>4000</v>
      </c>
      <c r="X89" s="7" t="s">
        <v>386</v>
      </c>
      <c r="Y89" s="7" t="s">
        <v>10</v>
      </c>
      <c r="Z89" s="7" t="s">
        <v>383</v>
      </c>
      <c r="AA89" s="7" t="s">
        <v>10</v>
      </c>
      <c r="AB89" s="7" t="s">
        <v>383</v>
      </c>
      <c r="AC89" s="7" t="s">
        <v>10</v>
      </c>
      <c r="AD89" s="7" t="s">
        <v>383</v>
      </c>
      <c r="AE89" s="19">
        <v>0</v>
      </c>
      <c r="AF89" s="7" t="s">
        <v>3</v>
      </c>
      <c r="AG89" s="19">
        <v>9350</v>
      </c>
      <c r="AH89" s="7" t="s">
        <v>3</v>
      </c>
      <c r="AI89" s="7" t="s">
        <v>10</v>
      </c>
      <c r="AJ89" s="7" t="s">
        <v>383</v>
      </c>
      <c r="AK89" s="19">
        <v>1300</v>
      </c>
      <c r="AL89" s="7" t="s">
        <v>387</v>
      </c>
      <c r="AM89" s="19">
        <f t="shared" si="5"/>
        <v>2650.8</v>
      </c>
      <c r="AN89" s="7" t="s">
        <v>4</v>
      </c>
      <c r="AO89" s="19">
        <v>600</v>
      </c>
      <c r="AP89" s="7" t="s">
        <v>3</v>
      </c>
      <c r="AQ89" s="7" t="s">
        <v>10</v>
      </c>
      <c r="AR89" s="7" t="s">
        <v>383</v>
      </c>
      <c r="AS89" s="7" t="s">
        <v>10</v>
      </c>
    </row>
    <row r="90" spans="1:45" s="15" customFormat="1" ht="28.5">
      <c r="A90" s="17"/>
      <c r="B90" s="4" t="s">
        <v>5</v>
      </c>
      <c r="C90" s="4">
        <v>10</v>
      </c>
      <c r="D90" s="12" t="s">
        <v>251</v>
      </c>
      <c r="E90" s="13" t="s">
        <v>251</v>
      </c>
      <c r="F90" s="9" t="s">
        <v>359</v>
      </c>
      <c r="G90" s="14" t="s">
        <v>252</v>
      </c>
      <c r="H90" s="6" t="s">
        <v>253</v>
      </c>
      <c r="I90" s="6" t="s">
        <v>254</v>
      </c>
      <c r="J90" s="6" t="s">
        <v>353</v>
      </c>
      <c r="K90" s="19">
        <v>21000</v>
      </c>
      <c r="L90" s="19">
        <v>15387.3</v>
      </c>
      <c r="M90" s="7" t="s">
        <v>10</v>
      </c>
      <c r="N90" s="7" t="s">
        <v>10</v>
      </c>
      <c r="O90" s="7" t="s">
        <v>383</v>
      </c>
      <c r="P90" s="7" t="s">
        <v>10</v>
      </c>
      <c r="Q90" s="7" t="s">
        <v>10</v>
      </c>
      <c r="R90" s="7" t="s">
        <v>383</v>
      </c>
      <c r="S90" s="19">
        <f t="shared" si="6"/>
        <v>28000</v>
      </c>
      <c r="T90" s="7" t="s">
        <v>3</v>
      </c>
      <c r="U90" s="19">
        <v>27.5</v>
      </c>
      <c r="V90" s="7" t="s">
        <v>387</v>
      </c>
      <c r="W90" s="19">
        <f t="shared" si="7"/>
        <v>3500</v>
      </c>
      <c r="X90" s="7" t="s">
        <v>386</v>
      </c>
      <c r="Y90" s="7" t="s">
        <v>10</v>
      </c>
      <c r="Z90" s="7" t="s">
        <v>383</v>
      </c>
      <c r="AA90" s="7" t="s">
        <v>10</v>
      </c>
      <c r="AB90" s="7" t="s">
        <v>383</v>
      </c>
      <c r="AC90" s="7" t="s">
        <v>10</v>
      </c>
      <c r="AD90" s="7" t="s">
        <v>383</v>
      </c>
      <c r="AE90" s="19">
        <f>20300/30*20</f>
        <v>13533.333333333332</v>
      </c>
      <c r="AF90" s="7" t="s">
        <v>3</v>
      </c>
      <c r="AG90" s="19">
        <v>9350</v>
      </c>
      <c r="AH90" s="7" t="s">
        <v>3</v>
      </c>
      <c r="AI90" s="7" t="s">
        <v>10</v>
      </c>
      <c r="AJ90" s="7" t="s">
        <v>383</v>
      </c>
      <c r="AK90" s="19">
        <f>IF(K90&gt;=80.04*300,80.04*300*0.13/2,K90*0.13/2)</f>
        <v>1365</v>
      </c>
      <c r="AL90" s="7" t="s">
        <v>387</v>
      </c>
      <c r="AM90" s="19">
        <f t="shared" si="5"/>
        <v>2650.8</v>
      </c>
      <c r="AN90" s="7" t="s">
        <v>4</v>
      </c>
      <c r="AO90" s="19">
        <v>600</v>
      </c>
      <c r="AP90" s="7" t="s">
        <v>3</v>
      </c>
      <c r="AQ90" s="7" t="s">
        <v>10</v>
      </c>
      <c r="AR90" s="7" t="s">
        <v>383</v>
      </c>
      <c r="AS90" s="7" t="s">
        <v>10</v>
      </c>
    </row>
    <row r="91" spans="1:45" s="15" customFormat="1" ht="28.5">
      <c r="A91" s="17"/>
      <c r="B91" s="4" t="s">
        <v>5</v>
      </c>
      <c r="C91" s="4">
        <v>10</v>
      </c>
      <c r="D91" s="12" t="s">
        <v>261</v>
      </c>
      <c r="E91" s="13" t="s">
        <v>251</v>
      </c>
      <c r="F91" s="9" t="s">
        <v>359</v>
      </c>
      <c r="G91" s="14" t="s">
        <v>262</v>
      </c>
      <c r="H91" s="6" t="s">
        <v>263</v>
      </c>
      <c r="I91" s="6" t="s">
        <v>264</v>
      </c>
      <c r="J91" s="6" t="s">
        <v>353</v>
      </c>
      <c r="K91" s="19">
        <v>21000</v>
      </c>
      <c r="L91" s="19">
        <v>15387.3</v>
      </c>
      <c r="M91" s="7" t="s">
        <v>10</v>
      </c>
      <c r="N91" s="7" t="s">
        <v>10</v>
      </c>
      <c r="O91" s="7" t="s">
        <v>383</v>
      </c>
      <c r="P91" s="7" t="s">
        <v>10</v>
      </c>
      <c r="Q91" s="7" t="s">
        <v>10</v>
      </c>
      <c r="R91" s="7" t="s">
        <v>383</v>
      </c>
      <c r="S91" s="19">
        <f t="shared" si="6"/>
        <v>28000</v>
      </c>
      <c r="T91" s="7" t="s">
        <v>3</v>
      </c>
      <c r="U91" s="19">
        <v>23</v>
      </c>
      <c r="V91" s="7" t="s">
        <v>387</v>
      </c>
      <c r="W91" s="19">
        <f t="shared" si="7"/>
        <v>3500</v>
      </c>
      <c r="X91" s="7" t="s">
        <v>386</v>
      </c>
      <c r="Y91" s="7" t="s">
        <v>10</v>
      </c>
      <c r="Z91" s="7" t="s">
        <v>383</v>
      </c>
      <c r="AA91" s="7" t="s">
        <v>10</v>
      </c>
      <c r="AB91" s="7" t="s">
        <v>383</v>
      </c>
      <c r="AC91" s="7" t="s">
        <v>10</v>
      </c>
      <c r="AD91" s="7" t="s">
        <v>383</v>
      </c>
      <c r="AE91" s="19">
        <f>18800/30*15</f>
        <v>9400</v>
      </c>
      <c r="AF91" s="7" t="s">
        <v>3</v>
      </c>
      <c r="AG91" s="19">
        <v>9350</v>
      </c>
      <c r="AH91" s="7" t="s">
        <v>3</v>
      </c>
      <c r="AI91" s="7" t="s">
        <v>10</v>
      </c>
      <c r="AJ91" s="7" t="s">
        <v>383</v>
      </c>
      <c r="AK91" s="19">
        <v>1200</v>
      </c>
      <c r="AL91" s="7" t="s">
        <v>387</v>
      </c>
      <c r="AM91" s="19">
        <f t="shared" si="5"/>
        <v>2650.8</v>
      </c>
      <c r="AN91" s="7" t="s">
        <v>4</v>
      </c>
      <c r="AO91" s="19">
        <v>600</v>
      </c>
      <c r="AP91" s="7" t="s">
        <v>3</v>
      </c>
      <c r="AQ91" s="7" t="s">
        <v>10</v>
      </c>
      <c r="AR91" s="7" t="s">
        <v>383</v>
      </c>
      <c r="AS91" s="7" t="s">
        <v>10</v>
      </c>
    </row>
    <row r="92" spans="1:45" s="8" customFormat="1" ht="22.5" customHeight="1">
      <c r="A92" s="17"/>
      <c r="B92" s="4" t="s">
        <v>5</v>
      </c>
      <c r="C92" s="4">
        <v>10</v>
      </c>
      <c r="D92" s="12" t="s">
        <v>235</v>
      </c>
      <c r="E92" s="13" t="s">
        <v>234</v>
      </c>
      <c r="F92" s="5" t="s">
        <v>361</v>
      </c>
      <c r="G92" s="14" t="s">
        <v>236</v>
      </c>
      <c r="H92" s="6" t="s">
        <v>237</v>
      </c>
      <c r="I92" s="6" t="s">
        <v>238</v>
      </c>
      <c r="J92" s="6" t="s">
        <v>354</v>
      </c>
      <c r="K92" s="19">
        <v>14700</v>
      </c>
      <c r="L92" s="19">
        <v>11107.325000000001</v>
      </c>
      <c r="M92" s="7" t="s">
        <v>10</v>
      </c>
      <c r="N92" s="7" t="s">
        <v>10</v>
      </c>
      <c r="O92" s="7" t="s">
        <v>383</v>
      </c>
      <c r="P92" s="7" t="s">
        <v>10</v>
      </c>
      <c r="Q92" s="7" t="s">
        <v>10</v>
      </c>
      <c r="R92" s="7" t="s">
        <v>383</v>
      </c>
      <c r="S92" s="19">
        <f t="shared" si="6"/>
        <v>19600</v>
      </c>
      <c r="T92" s="7" t="s">
        <v>3</v>
      </c>
      <c r="U92" s="19">
        <v>0</v>
      </c>
      <c r="V92" s="7" t="s">
        <v>387</v>
      </c>
      <c r="W92" s="19">
        <f t="shared" si="7"/>
        <v>2450</v>
      </c>
      <c r="X92" s="7" t="s">
        <v>386</v>
      </c>
      <c r="Y92" s="7" t="s">
        <v>10</v>
      </c>
      <c r="Z92" s="7" t="s">
        <v>383</v>
      </c>
      <c r="AA92" s="7" t="s">
        <v>10</v>
      </c>
      <c r="AB92" s="7" t="s">
        <v>383</v>
      </c>
      <c r="AC92" s="7" t="s">
        <v>10</v>
      </c>
      <c r="AD92" s="7" t="s">
        <v>383</v>
      </c>
      <c r="AE92" s="19">
        <v>0</v>
      </c>
      <c r="AF92" s="7" t="s">
        <v>3</v>
      </c>
      <c r="AG92" s="19">
        <v>9350</v>
      </c>
      <c r="AH92" s="7" t="s">
        <v>3</v>
      </c>
      <c r="AI92" s="7" t="s">
        <v>10</v>
      </c>
      <c r="AJ92" s="7" t="s">
        <v>383</v>
      </c>
      <c r="AK92" s="19">
        <v>500</v>
      </c>
      <c r="AL92" s="7" t="s">
        <v>387</v>
      </c>
      <c r="AM92" s="19">
        <f t="shared" si="5"/>
        <v>2650.8</v>
      </c>
      <c r="AN92" s="7" t="s">
        <v>4</v>
      </c>
      <c r="AO92" s="19">
        <v>600</v>
      </c>
      <c r="AP92" s="7" t="s">
        <v>3</v>
      </c>
      <c r="AQ92" s="7" t="s">
        <v>10</v>
      </c>
      <c r="AR92" s="7" t="s">
        <v>383</v>
      </c>
      <c r="AS92" s="7" t="s">
        <v>10</v>
      </c>
    </row>
    <row r="93" spans="1:45" s="15" customFormat="1" ht="22.5" customHeight="1">
      <c r="A93" s="17"/>
      <c r="B93" s="4" t="s">
        <v>5</v>
      </c>
      <c r="C93" s="4">
        <v>9</v>
      </c>
      <c r="D93" s="12" t="s">
        <v>244</v>
      </c>
      <c r="E93" s="13" t="s">
        <v>243</v>
      </c>
      <c r="F93" s="5" t="s">
        <v>361</v>
      </c>
      <c r="G93" s="14" t="s">
        <v>245</v>
      </c>
      <c r="H93" s="6" t="s">
        <v>105</v>
      </c>
      <c r="I93" s="6" t="s">
        <v>246</v>
      </c>
      <c r="J93" s="6" t="s">
        <v>354</v>
      </c>
      <c r="K93" s="19">
        <v>26000</v>
      </c>
      <c r="L93" s="19">
        <v>19036.306249999998</v>
      </c>
      <c r="M93" s="7" t="s">
        <v>10</v>
      </c>
      <c r="N93" s="7" t="s">
        <v>10</v>
      </c>
      <c r="O93" s="7" t="s">
        <v>383</v>
      </c>
      <c r="P93" s="7" t="s">
        <v>10</v>
      </c>
      <c r="Q93" s="7" t="s">
        <v>10</v>
      </c>
      <c r="R93" s="7" t="s">
        <v>383</v>
      </c>
      <c r="S93" s="19">
        <f t="shared" si="6"/>
        <v>34666.666666666664</v>
      </c>
      <c r="T93" s="7" t="s">
        <v>3</v>
      </c>
      <c r="U93" s="19">
        <v>41</v>
      </c>
      <c r="V93" s="7" t="s">
        <v>387</v>
      </c>
      <c r="W93" s="19">
        <f t="shared" si="7"/>
        <v>4333.333333333333</v>
      </c>
      <c r="X93" s="7" t="s">
        <v>386</v>
      </c>
      <c r="Y93" s="7" t="s">
        <v>10</v>
      </c>
      <c r="Z93" s="7" t="s">
        <v>383</v>
      </c>
      <c r="AA93" s="7" t="s">
        <v>10</v>
      </c>
      <c r="AB93" s="7" t="s">
        <v>383</v>
      </c>
      <c r="AC93" s="7" t="s">
        <v>10</v>
      </c>
      <c r="AD93" s="7" t="s">
        <v>383</v>
      </c>
      <c r="AE93" s="19">
        <f>25500/30*25</f>
        <v>21250</v>
      </c>
      <c r="AF93" s="7" t="s">
        <v>3</v>
      </c>
      <c r="AG93" s="19">
        <v>9350</v>
      </c>
      <c r="AH93" s="7" t="s">
        <v>3</v>
      </c>
      <c r="AI93" s="7" t="s">
        <v>10</v>
      </c>
      <c r="AJ93" s="7" t="s">
        <v>383</v>
      </c>
      <c r="AK93" s="19">
        <f t="shared" si="8"/>
        <v>1560.7800000000002</v>
      </c>
      <c r="AL93" s="7" t="s">
        <v>387</v>
      </c>
      <c r="AM93" s="19">
        <f t="shared" si="5"/>
        <v>2650.8</v>
      </c>
      <c r="AN93" s="7" t="s">
        <v>4</v>
      </c>
      <c r="AO93" s="19">
        <v>600</v>
      </c>
      <c r="AP93" s="7" t="s">
        <v>3</v>
      </c>
      <c r="AQ93" s="7" t="s">
        <v>10</v>
      </c>
      <c r="AR93" s="7" t="s">
        <v>383</v>
      </c>
      <c r="AS93" s="7" t="s">
        <v>10</v>
      </c>
    </row>
    <row r="94" spans="1:45" s="8" customFormat="1" ht="22.5" customHeight="1">
      <c r="A94" s="17"/>
      <c r="B94" s="4" t="s">
        <v>5</v>
      </c>
      <c r="C94" s="4">
        <v>9</v>
      </c>
      <c r="D94" s="12" t="s">
        <v>243</v>
      </c>
      <c r="E94" s="13" t="s">
        <v>243</v>
      </c>
      <c r="F94" s="5" t="s">
        <v>361</v>
      </c>
      <c r="G94" s="14" t="s">
        <v>247</v>
      </c>
      <c r="H94" s="6" t="s">
        <v>36</v>
      </c>
      <c r="I94" s="6" t="s">
        <v>248</v>
      </c>
      <c r="J94" s="6" t="s">
        <v>354</v>
      </c>
      <c r="K94" s="19">
        <v>26000</v>
      </c>
      <c r="L94" s="19">
        <v>19036.306249999998</v>
      </c>
      <c r="M94" s="7" t="s">
        <v>10</v>
      </c>
      <c r="N94" s="7" t="s">
        <v>10</v>
      </c>
      <c r="O94" s="7" t="s">
        <v>383</v>
      </c>
      <c r="P94" s="7" t="s">
        <v>10</v>
      </c>
      <c r="Q94" s="7" t="s">
        <v>10</v>
      </c>
      <c r="R94" s="7" t="s">
        <v>383</v>
      </c>
      <c r="S94" s="19">
        <f t="shared" si="6"/>
        <v>34666.666666666664</v>
      </c>
      <c r="T94" s="7" t="s">
        <v>3</v>
      </c>
      <c r="U94" s="19">
        <v>0</v>
      </c>
      <c r="V94" s="7" t="s">
        <v>387</v>
      </c>
      <c r="W94" s="19">
        <f t="shared" si="7"/>
        <v>4333.333333333333</v>
      </c>
      <c r="X94" s="7" t="s">
        <v>386</v>
      </c>
      <c r="Y94" s="7" t="s">
        <v>10</v>
      </c>
      <c r="Z94" s="7" t="s">
        <v>383</v>
      </c>
      <c r="AA94" s="7" t="s">
        <v>10</v>
      </c>
      <c r="AB94" s="7" t="s">
        <v>383</v>
      </c>
      <c r="AC94" s="7" t="s">
        <v>10</v>
      </c>
      <c r="AD94" s="7" t="s">
        <v>383</v>
      </c>
      <c r="AE94" s="19">
        <v>0</v>
      </c>
      <c r="AF94" s="7" t="s">
        <v>3</v>
      </c>
      <c r="AG94" s="19">
        <v>9350</v>
      </c>
      <c r="AH94" s="7" t="s">
        <v>3</v>
      </c>
      <c r="AI94" s="7" t="s">
        <v>10</v>
      </c>
      <c r="AJ94" s="7" t="s">
        <v>383</v>
      </c>
      <c r="AK94" s="19">
        <f t="shared" si="8"/>
        <v>1560.7800000000002</v>
      </c>
      <c r="AL94" s="7" t="s">
        <v>387</v>
      </c>
      <c r="AM94" s="19">
        <f t="shared" si="5"/>
        <v>2650.8</v>
      </c>
      <c r="AN94" s="7" t="s">
        <v>4</v>
      </c>
      <c r="AO94" s="19">
        <v>600</v>
      </c>
      <c r="AP94" s="7" t="s">
        <v>3</v>
      </c>
      <c r="AQ94" s="7" t="s">
        <v>10</v>
      </c>
      <c r="AR94" s="7" t="s">
        <v>383</v>
      </c>
      <c r="AS94" s="7" t="s">
        <v>10</v>
      </c>
    </row>
    <row r="95" spans="1:45" s="8" customFormat="1" ht="22.5" customHeight="1">
      <c r="A95" s="17"/>
      <c r="B95" s="4" t="s">
        <v>5</v>
      </c>
      <c r="C95" s="4">
        <v>9</v>
      </c>
      <c r="D95" s="12" t="s">
        <v>243</v>
      </c>
      <c r="E95" s="13" t="s">
        <v>243</v>
      </c>
      <c r="F95" s="5" t="s">
        <v>358</v>
      </c>
      <c r="G95" s="14" t="s">
        <v>480</v>
      </c>
      <c r="H95" s="6" t="s">
        <v>481</v>
      </c>
      <c r="I95" s="6" t="s">
        <v>482</v>
      </c>
      <c r="J95" s="6" t="s">
        <v>354</v>
      </c>
      <c r="K95" s="19">
        <v>26000</v>
      </c>
      <c r="L95" s="19">
        <v>19036.306249999998</v>
      </c>
      <c r="M95" s="7" t="s">
        <v>10</v>
      </c>
      <c r="N95" s="7" t="s">
        <v>10</v>
      </c>
      <c r="O95" s="7" t="s">
        <v>383</v>
      </c>
      <c r="P95" s="7" t="s">
        <v>10</v>
      </c>
      <c r="Q95" s="7" t="s">
        <v>10</v>
      </c>
      <c r="R95" s="7" t="s">
        <v>383</v>
      </c>
      <c r="S95" s="19">
        <f t="shared" si="6"/>
        <v>34666.666666666664</v>
      </c>
      <c r="T95" s="7" t="s">
        <v>3</v>
      </c>
      <c r="U95" s="19">
        <v>0</v>
      </c>
      <c r="V95" s="7" t="s">
        <v>387</v>
      </c>
      <c r="W95" s="19">
        <f t="shared" si="7"/>
        <v>4333.333333333333</v>
      </c>
      <c r="X95" s="7" t="s">
        <v>386</v>
      </c>
      <c r="Y95" s="7" t="s">
        <v>10</v>
      </c>
      <c r="Z95" s="7" t="s">
        <v>383</v>
      </c>
      <c r="AA95" s="7" t="s">
        <v>10</v>
      </c>
      <c r="AB95" s="7" t="s">
        <v>383</v>
      </c>
      <c r="AC95" s="7" t="s">
        <v>10</v>
      </c>
      <c r="AD95" s="7" t="s">
        <v>383</v>
      </c>
      <c r="AE95" s="19">
        <v>0</v>
      </c>
      <c r="AF95" s="7" t="s">
        <v>3</v>
      </c>
      <c r="AG95" s="19">
        <v>9350</v>
      </c>
      <c r="AH95" s="7" t="s">
        <v>3</v>
      </c>
      <c r="AI95" s="7" t="s">
        <v>10</v>
      </c>
      <c r="AJ95" s="7" t="s">
        <v>383</v>
      </c>
      <c r="AK95" s="19">
        <v>0</v>
      </c>
      <c r="AL95" s="7" t="s">
        <v>387</v>
      </c>
      <c r="AM95" s="19">
        <f t="shared" si="5"/>
        <v>2650.8</v>
      </c>
      <c r="AN95" s="7" t="s">
        <v>4</v>
      </c>
      <c r="AO95" s="19">
        <v>600</v>
      </c>
      <c r="AP95" s="7" t="s">
        <v>3</v>
      </c>
      <c r="AQ95" s="7" t="s">
        <v>10</v>
      </c>
      <c r="AR95" s="7" t="s">
        <v>383</v>
      </c>
      <c r="AS95" s="7" t="s">
        <v>10</v>
      </c>
    </row>
    <row r="96" spans="1:45" s="8" customFormat="1" ht="22.5" customHeight="1">
      <c r="A96" s="17"/>
      <c r="B96" s="4" t="s">
        <v>5</v>
      </c>
      <c r="C96" s="4">
        <v>9</v>
      </c>
      <c r="D96" s="12" t="s">
        <v>243</v>
      </c>
      <c r="E96" s="13" t="s">
        <v>243</v>
      </c>
      <c r="F96" s="5" t="s">
        <v>358</v>
      </c>
      <c r="G96" s="14" t="s">
        <v>410</v>
      </c>
      <c r="H96" s="6" t="s">
        <v>411</v>
      </c>
      <c r="I96" s="6" t="s">
        <v>412</v>
      </c>
      <c r="J96" s="6" t="s">
        <v>354</v>
      </c>
      <c r="K96" s="19">
        <v>23500</v>
      </c>
      <c r="L96" s="19">
        <v>17124.306249999998</v>
      </c>
      <c r="M96" s="7" t="s">
        <v>10</v>
      </c>
      <c r="N96" s="7" t="s">
        <v>10</v>
      </c>
      <c r="O96" s="7" t="s">
        <v>383</v>
      </c>
      <c r="P96" s="7" t="s">
        <v>10</v>
      </c>
      <c r="Q96" s="7" t="s">
        <v>10</v>
      </c>
      <c r="R96" s="7" t="s">
        <v>383</v>
      </c>
      <c r="S96" s="19">
        <f t="shared" si="6"/>
        <v>31333.333333333336</v>
      </c>
      <c r="T96" s="7" t="s">
        <v>3</v>
      </c>
      <c r="U96" s="19">
        <v>0</v>
      </c>
      <c r="V96" s="7" t="s">
        <v>387</v>
      </c>
      <c r="W96" s="19">
        <f t="shared" si="7"/>
        <v>3916.666666666667</v>
      </c>
      <c r="X96" s="7" t="s">
        <v>386</v>
      </c>
      <c r="Y96" s="7" t="s">
        <v>10</v>
      </c>
      <c r="Z96" s="7" t="s">
        <v>383</v>
      </c>
      <c r="AA96" s="7" t="s">
        <v>10</v>
      </c>
      <c r="AB96" s="7" t="s">
        <v>383</v>
      </c>
      <c r="AC96" s="7" t="s">
        <v>10</v>
      </c>
      <c r="AD96" s="7" t="s">
        <v>383</v>
      </c>
      <c r="AE96" s="19">
        <v>0</v>
      </c>
      <c r="AF96" s="7" t="s">
        <v>3</v>
      </c>
      <c r="AG96" s="19">
        <v>9350</v>
      </c>
      <c r="AH96" s="7" t="s">
        <v>3</v>
      </c>
      <c r="AI96" s="7" t="s">
        <v>10</v>
      </c>
      <c r="AJ96" s="7" t="s">
        <v>383</v>
      </c>
      <c r="AK96" s="19">
        <f>IF(K96&gt;=80.04*300,80.04*300*0.05/2,K96*0.05/2)</f>
        <v>587.5</v>
      </c>
      <c r="AL96" s="7" t="s">
        <v>387</v>
      </c>
      <c r="AM96" s="19">
        <f t="shared" si="5"/>
        <v>2650.8</v>
      </c>
      <c r="AN96" s="7" t="s">
        <v>4</v>
      </c>
      <c r="AO96" s="19">
        <v>600</v>
      </c>
      <c r="AP96" s="7" t="s">
        <v>3</v>
      </c>
      <c r="AQ96" s="7" t="s">
        <v>10</v>
      </c>
      <c r="AR96" s="7" t="s">
        <v>383</v>
      </c>
      <c r="AS96" s="7" t="s">
        <v>10</v>
      </c>
    </row>
    <row r="97" spans="1:45" s="8" customFormat="1" ht="22.5" customHeight="1">
      <c r="A97" s="17"/>
      <c r="B97" s="4" t="s">
        <v>5</v>
      </c>
      <c r="C97" s="4">
        <v>9</v>
      </c>
      <c r="D97" s="12" t="s">
        <v>243</v>
      </c>
      <c r="E97" s="13" t="s">
        <v>243</v>
      </c>
      <c r="F97" s="5" t="s">
        <v>361</v>
      </c>
      <c r="G97" s="14" t="s">
        <v>399</v>
      </c>
      <c r="H97" s="6" t="s">
        <v>211</v>
      </c>
      <c r="I97" s="6" t="s">
        <v>159</v>
      </c>
      <c r="J97" s="6" t="s">
        <v>353</v>
      </c>
      <c r="K97" s="19">
        <v>22500</v>
      </c>
      <c r="L97" s="19">
        <v>16375.125</v>
      </c>
      <c r="M97" s="7" t="s">
        <v>10</v>
      </c>
      <c r="N97" s="7" t="s">
        <v>10</v>
      </c>
      <c r="O97" s="7" t="s">
        <v>383</v>
      </c>
      <c r="P97" s="7" t="s">
        <v>10</v>
      </c>
      <c r="Q97" s="7" t="s">
        <v>10</v>
      </c>
      <c r="R97" s="7" t="s">
        <v>383</v>
      </c>
      <c r="S97" s="19">
        <f t="shared" si="6"/>
        <v>30000</v>
      </c>
      <c r="T97" s="7" t="s">
        <v>3</v>
      </c>
      <c r="U97" s="19">
        <v>0</v>
      </c>
      <c r="V97" s="7" t="s">
        <v>387</v>
      </c>
      <c r="W97" s="19">
        <f t="shared" si="7"/>
        <v>3750</v>
      </c>
      <c r="X97" s="7" t="s">
        <v>386</v>
      </c>
      <c r="Y97" s="7" t="s">
        <v>10</v>
      </c>
      <c r="Z97" s="7" t="s">
        <v>383</v>
      </c>
      <c r="AA97" s="7" t="s">
        <v>10</v>
      </c>
      <c r="AB97" s="7" t="s">
        <v>383</v>
      </c>
      <c r="AC97" s="7" t="s">
        <v>10</v>
      </c>
      <c r="AD97" s="7" t="s">
        <v>383</v>
      </c>
      <c r="AE97" s="19">
        <v>0</v>
      </c>
      <c r="AF97" s="7" t="s">
        <v>3</v>
      </c>
      <c r="AG97" s="19">
        <v>9350</v>
      </c>
      <c r="AH97" s="7" t="s">
        <v>3</v>
      </c>
      <c r="AI97" s="7" t="s">
        <v>10</v>
      </c>
      <c r="AJ97" s="7" t="s">
        <v>383</v>
      </c>
      <c r="AK97" s="19">
        <f t="shared" ref="AK97" si="10">IF(K97&gt;=80.04*300,80.04*300*0.13/2,K97*0.13/2)</f>
        <v>1462.5</v>
      </c>
      <c r="AL97" s="7" t="s">
        <v>387</v>
      </c>
      <c r="AM97" s="19">
        <f t="shared" si="5"/>
        <v>2650.8</v>
      </c>
      <c r="AN97" s="7" t="s">
        <v>4</v>
      </c>
      <c r="AO97" s="19">
        <v>600</v>
      </c>
      <c r="AP97" s="7" t="s">
        <v>3</v>
      </c>
      <c r="AQ97" s="7" t="s">
        <v>10</v>
      </c>
      <c r="AR97" s="7" t="s">
        <v>383</v>
      </c>
      <c r="AS97" s="7" t="s">
        <v>10</v>
      </c>
    </row>
    <row r="98" spans="1:45" s="15" customFormat="1" ht="22.5" customHeight="1">
      <c r="A98" s="17"/>
      <c r="B98" s="4" t="s">
        <v>5</v>
      </c>
      <c r="C98" s="4">
        <v>9</v>
      </c>
      <c r="D98" s="12" t="s">
        <v>243</v>
      </c>
      <c r="E98" s="13" t="s">
        <v>243</v>
      </c>
      <c r="F98" s="5" t="s">
        <v>357</v>
      </c>
      <c r="G98" s="14" t="s">
        <v>258</v>
      </c>
      <c r="H98" s="6" t="s">
        <v>259</v>
      </c>
      <c r="I98" s="6" t="s">
        <v>260</v>
      </c>
      <c r="J98" s="6" t="s">
        <v>353</v>
      </c>
      <c r="K98" s="19">
        <v>21000</v>
      </c>
      <c r="L98" s="19">
        <v>15387.3</v>
      </c>
      <c r="M98" s="7" t="s">
        <v>10</v>
      </c>
      <c r="N98" s="7" t="s">
        <v>10</v>
      </c>
      <c r="O98" s="7" t="s">
        <v>383</v>
      </c>
      <c r="P98" s="7" t="s">
        <v>10</v>
      </c>
      <c r="Q98" s="7" t="s">
        <v>10</v>
      </c>
      <c r="R98" s="7" t="s">
        <v>383</v>
      </c>
      <c r="S98" s="19">
        <f t="shared" si="6"/>
        <v>28000</v>
      </c>
      <c r="T98" s="7" t="s">
        <v>3</v>
      </c>
      <c r="U98" s="19">
        <v>41</v>
      </c>
      <c r="V98" s="7" t="s">
        <v>387</v>
      </c>
      <c r="W98" s="19">
        <f t="shared" si="7"/>
        <v>3500</v>
      </c>
      <c r="X98" s="7" t="s">
        <v>386</v>
      </c>
      <c r="Y98" s="7" t="s">
        <v>10</v>
      </c>
      <c r="Z98" s="7" t="s">
        <v>383</v>
      </c>
      <c r="AA98" s="7" t="s">
        <v>10</v>
      </c>
      <c r="AB98" s="7" t="s">
        <v>383</v>
      </c>
      <c r="AC98" s="7" t="s">
        <v>10</v>
      </c>
      <c r="AD98" s="7" t="s">
        <v>383</v>
      </c>
      <c r="AE98" s="19">
        <f>19600/30*25</f>
        <v>16333.333333333334</v>
      </c>
      <c r="AF98" s="7" t="s">
        <v>3</v>
      </c>
      <c r="AG98" s="19">
        <v>9350</v>
      </c>
      <c r="AH98" s="7" t="s">
        <v>3</v>
      </c>
      <c r="AI98" s="7" t="s">
        <v>10</v>
      </c>
      <c r="AJ98" s="7" t="s">
        <v>383</v>
      </c>
      <c r="AK98" s="19">
        <f t="shared" si="8"/>
        <v>1365</v>
      </c>
      <c r="AL98" s="7" t="s">
        <v>387</v>
      </c>
      <c r="AM98" s="19">
        <f t="shared" si="5"/>
        <v>2650.8</v>
      </c>
      <c r="AN98" s="7" t="s">
        <v>4</v>
      </c>
      <c r="AO98" s="19">
        <v>600</v>
      </c>
      <c r="AP98" s="7" t="s">
        <v>3</v>
      </c>
      <c r="AQ98" s="7" t="s">
        <v>10</v>
      </c>
      <c r="AR98" s="7" t="s">
        <v>383</v>
      </c>
      <c r="AS98" s="7" t="s">
        <v>10</v>
      </c>
    </row>
    <row r="99" spans="1:45" s="15" customFormat="1" ht="22.5" customHeight="1">
      <c r="A99" s="17"/>
      <c r="B99" s="4" t="s">
        <v>5</v>
      </c>
      <c r="C99" s="4">
        <v>9</v>
      </c>
      <c r="D99" s="12" t="s">
        <v>497</v>
      </c>
      <c r="E99" s="13" t="s">
        <v>243</v>
      </c>
      <c r="F99" s="9" t="s">
        <v>356</v>
      </c>
      <c r="G99" s="14" t="s">
        <v>270</v>
      </c>
      <c r="H99" s="6" t="s">
        <v>54</v>
      </c>
      <c r="I99" s="6" t="s">
        <v>225</v>
      </c>
      <c r="J99" s="6" t="s">
        <v>354</v>
      </c>
      <c r="K99" s="19">
        <v>20000</v>
      </c>
      <c r="L99" s="19">
        <v>14712.119999999999</v>
      </c>
      <c r="M99" s="7" t="s">
        <v>10</v>
      </c>
      <c r="N99" s="7" t="s">
        <v>10</v>
      </c>
      <c r="O99" s="7" t="s">
        <v>383</v>
      </c>
      <c r="P99" s="7" t="s">
        <v>10</v>
      </c>
      <c r="Q99" s="7" t="s">
        <v>10</v>
      </c>
      <c r="R99" s="7" t="s">
        <v>383</v>
      </c>
      <c r="S99" s="19">
        <f>K99/30*40</f>
        <v>26666.666666666664</v>
      </c>
      <c r="T99" s="7" t="s">
        <v>3</v>
      </c>
      <c r="U99" s="19">
        <v>0</v>
      </c>
      <c r="V99" s="7" t="s">
        <v>387</v>
      </c>
      <c r="W99" s="19">
        <f>K99/30*5</f>
        <v>3333.333333333333</v>
      </c>
      <c r="X99" s="7" t="s">
        <v>386</v>
      </c>
      <c r="Y99" s="7" t="s">
        <v>10</v>
      </c>
      <c r="Z99" s="7" t="s">
        <v>383</v>
      </c>
      <c r="AA99" s="7" t="s">
        <v>10</v>
      </c>
      <c r="AB99" s="7" t="s">
        <v>383</v>
      </c>
      <c r="AC99" s="7" t="s">
        <v>10</v>
      </c>
      <c r="AD99" s="7" t="s">
        <v>383</v>
      </c>
      <c r="AE99" s="19">
        <v>0</v>
      </c>
      <c r="AF99" s="7" t="s">
        <v>3</v>
      </c>
      <c r="AG99" s="19">
        <v>9350</v>
      </c>
      <c r="AH99" s="7" t="s">
        <v>3</v>
      </c>
      <c r="AI99" s="7" t="s">
        <v>10</v>
      </c>
      <c r="AJ99" s="7" t="s">
        <v>383</v>
      </c>
      <c r="AK99" s="19">
        <f>IF(K99&gt;=80.04*300,80.04*300*0.13/2,K99*0.13/2)</f>
        <v>1300</v>
      </c>
      <c r="AL99" s="7" t="s">
        <v>387</v>
      </c>
      <c r="AM99" s="19">
        <f t="shared" si="5"/>
        <v>2650.8</v>
      </c>
      <c r="AN99" s="7" t="s">
        <v>4</v>
      </c>
      <c r="AO99" s="19">
        <v>600</v>
      </c>
      <c r="AP99" s="7" t="s">
        <v>3</v>
      </c>
      <c r="AQ99" s="7" t="s">
        <v>10</v>
      </c>
      <c r="AR99" s="7" t="s">
        <v>383</v>
      </c>
      <c r="AS99" s="7" t="s">
        <v>10</v>
      </c>
    </row>
    <row r="100" spans="1:45" s="15" customFormat="1" ht="22.5" customHeight="1">
      <c r="A100" s="17"/>
      <c r="B100" s="4" t="s">
        <v>5</v>
      </c>
      <c r="C100" s="4">
        <v>9</v>
      </c>
      <c r="D100" s="12" t="s">
        <v>271</v>
      </c>
      <c r="E100" s="13" t="s">
        <v>243</v>
      </c>
      <c r="F100" s="5" t="s">
        <v>361</v>
      </c>
      <c r="G100" s="14" t="s">
        <v>17</v>
      </c>
      <c r="H100" s="6" t="s">
        <v>209</v>
      </c>
      <c r="I100" s="6" t="s">
        <v>272</v>
      </c>
      <c r="J100" s="6" t="s">
        <v>354</v>
      </c>
      <c r="K100" s="19">
        <v>17500</v>
      </c>
      <c r="L100" s="19">
        <v>13011.744999999999</v>
      </c>
      <c r="M100" s="7" t="s">
        <v>10</v>
      </c>
      <c r="N100" s="7" t="s">
        <v>10</v>
      </c>
      <c r="O100" s="7" t="s">
        <v>383</v>
      </c>
      <c r="P100" s="7" t="s">
        <v>10</v>
      </c>
      <c r="Q100" s="7" t="s">
        <v>10</v>
      </c>
      <c r="R100" s="7" t="s">
        <v>383</v>
      </c>
      <c r="S100" s="19">
        <f>K100/30*40</f>
        <v>23333.333333333336</v>
      </c>
      <c r="T100" s="7" t="s">
        <v>3</v>
      </c>
      <c r="U100" s="19">
        <v>23</v>
      </c>
      <c r="V100" s="7" t="s">
        <v>387</v>
      </c>
      <c r="W100" s="19">
        <f>K100/30*5</f>
        <v>2916.666666666667</v>
      </c>
      <c r="X100" s="7" t="s">
        <v>386</v>
      </c>
      <c r="Y100" s="7" t="s">
        <v>10</v>
      </c>
      <c r="Z100" s="7" t="s">
        <v>383</v>
      </c>
      <c r="AA100" s="7" t="s">
        <v>10</v>
      </c>
      <c r="AB100" s="7" t="s">
        <v>383</v>
      </c>
      <c r="AC100" s="7" t="s">
        <v>10</v>
      </c>
      <c r="AD100" s="7" t="s">
        <v>383</v>
      </c>
      <c r="AE100" s="19">
        <v>0</v>
      </c>
      <c r="AF100" s="7" t="s">
        <v>3</v>
      </c>
      <c r="AG100" s="19">
        <v>9350</v>
      </c>
      <c r="AH100" s="7" t="s">
        <v>3</v>
      </c>
      <c r="AI100" s="7" t="s">
        <v>10</v>
      </c>
      <c r="AJ100" s="7" t="s">
        <v>383</v>
      </c>
      <c r="AK100" s="19">
        <f>IF(K100&gt;=80.04*300,80.04*300*0.13/2,K100*0.13/2)</f>
        <v>1137.5</v>
      </c>
      <c r="AL100" s="7" t="s">
        <v>387</v>
      </c>
      <c r="AM100" s="19">
        <f t="shared" si="5"/>
        <v>2650.8</v>
      </c>
      <c r="AN100" s="7" t="s">
        <v>4</v>
      </c>
      <c r="AO100" s="19">
        <v>600</v>
      </c>
      <c r="AP100" s="7" t="s">
        <v>3</v>
      </c>
      <c r="AQ100" s="7" t="s">
        <v>10</v>
      </c>
      <c r="AR100" s="7" t="s">
        <v>383</v>
      </c>
      <c r="AS100" s="7" t="s">
        <v>10</v>
      </c>
    </row>
    <row r="101" spans="1:45" s="15" customFormat="1" ht="22.5" customHeight="1">
      <c r="A101" s="17"/>
      <c r="B101" s="4" t="s">
        <v>5</v>
      </c>
      <c r="C101" s="4">
        <v>9</v>
      </c>
      <c r="D101" s="12" t="s">
        <v>243</v>
      </c>
      <c r="E101" s="13" t="s">
        <v>243</v>
      </c>
      <c r="F101" s="5" t="s">
        <v>358</v>
      </c>
      <c r="G101" s="14" t="s">
        <v>266</v>
      </c>
      <c r="H101" s="6" t="s">
        <v>267</v>
      </c>
      <c r="I101" s="6" t="s">
        <v>109</v>
      </c>
      <c r="J101" s="6" t="s">
        <v>354</v>
      </c>
      <c r="K101" s="19">
        <v>17500</v>
      </c>
      <c r="L101" s="19">
        <v>13011.744999999999</v>
      </c>
      <c r="M101" s="7" t="s">
        <v>10</v>
      </c>
      <c r="N101" s="7" t="s">
        <v>10</v>
      </c>
      <c r="O101" s="7" t="s">
        <v>383</v>
      </c>
      <c r="P101" s="7" t="s">
        <v>10</v>
      </c>
      <c r="Q101" s="7" t="s">
        <v>10</v>
      </c>
      <c r="R101" s="7" t="s">
        <v>383</v>
      </c>
      <c r="S101" s="19">
        <f t="shared" si="6"/>
        <v>23333.333333333336</v>
      </c>
      <c r="T101" s="7" t="s">
        <v>3</v>
      </c>
      <c r="U101" s="19">
        <v>0</v>
      </c>
      <c r="V101" s="7" t="s">
        <v>387</v>
      </c>
      <c r="W101" s="19">
        <f t="shared" si="7"/>
        <v>2916.666666666667</v>
      </c>
      <c r="X101" s="7" t="s">
        <v>386</v>
      </c>
      <c r="Y101" s="7" t="s">
        <v>10</v>
      </c>
      <c r="Z101" s="7" t="s">
        <v>383</v>
      </c>
      <c r="AA101" s="7" t="s">
        <v>10</v>
      </c>
      <c r="AB101" s="7" t="s">
        <v>383</v>
      </c>
      <c r="AC101" s="7" t="s">
        <v>10</v>
      </c>
      <c r="AD101" s="7" t="s">
        <v>383</v>
      </c>
      <c r="AE101" s="19">
        <v>0</v>
      </c>
      <c r="AF101" s="7" t="s">
        <v>3</v>
      </c>
      <c r="AG101" s="19">
        <v>9350</v>
      </c>
      <c r="AH101" s="7" t="s">
        <v>3</v>
      </c>
      <c r="AI101" s="7" t="s">
        <v>10</v>
      </c>
      <c r="AJ101" s="7" t="s">
        <v>383</v>
      </c>
      <c r="AK101" s="19">
        <f t="shared" si="8"/>
        <v>1137.5</v>
      </c>
      <c r="AL101" s="7" t="s">
        <v>387</v>
      </c>
      <c r="AM101" s="19">
        <f t="shared" si="5"/>
        <v>2650.8</v>
      </c>
      <c r="AN101" s="7" t="s">
        <v>4</v>
      </c>
      <c r="AO101" s="19">
        <v>600</v>
      </c>
      <c r="AP101" s="7" t="s">
        <v>3</v>
      </c>
      <c r="AQ101" s="7" t="s">
        <v>10</v>
      </c>
      <c r="AR101" s="7" t="s">
        <v>383</v>
      </c>
      <c r="AS101" s="7" t="s">
        <v>10</v>
      </c>
    </row>
    <row r="102" spans="1:45" s="15" customFormat="1" ht="22.5" customHeight="1">
      <c r="A102" s="17"/>
      <c r="B102" s="4" t="s">
        <v>5</v>
      </c>
      <c r="C102" s="4">
        <v>9</v>
      </c>
      <c r="D102" s="12" t="s">
        <v>243</v>
      </c>
      <c r="E102" s="13" t="s">
        <v>243</v>
      </c>
      <c r="F102" s="5" t="s">
        <v>357</v>
      </c>
      <c r="G102" s="14" t="s">
        <v>268</v>
      </c>
      <c r="H102" s="6" t="s">
        <v>136</v>
      </c>
      <c r="I102" s="6" t="s">
        <v>269</v>
      </c>
      <c r="J102" s="6" t="s">
        <v>353</v>
      </c>
      <c r="K102" s="19">
        <v>17500</v>
      </c>
      <c r="L102" s="19">
        <v>13011.744999999999</v>
      </c>
      <c r="M102" s="7" t="s">
        <v>10</v>
      </c>
      <c r="N102" s="7" t="s">
        <v>10</v>
      </c>
      <c r="O102" s="7" t="s">
        <v>383</v>
      </c>
      <c r="P102" s="7" t="s">
        <v>10</v>
      </c>
      <c r="Q102" s="7" t="s">
        <v>10</v>
      </c>
      <c r="R102" s="7" t="s">
        <v>383</v>
      </c>
      <c r="S102" s="19">
        <f t="shared" si="6"/>
        <v>23333.333333333336</v>
      </c>
      <c r="T102" s="7" t="s">
        <v>3</v>
      </c>
      <c r="U102" s="19">
        <v>0</v>
      </c>
      <c r="V102" s="7" t="s">
        <v>387</v>
      </c>
      <c r="W102" s="19">
        <f t="shared" si="7"/>
        <v>2916.666666666667</v>
      </c>
      <c r="X102" s="7" t="s">
        <v>386</v>
      </c>
      <c r="Y102" s="7" t="s">
        <v>10</v>
      </c>
      <c r="Z102" s="7" t="s">
        <v>383</v>
      </c>
      <c r="AA102" s="7" t="s">
        <v>10</v>
      </c>
      <c r="AB102" s="7" t="s">
        <v>383</v>
      </c>
      <c r="AC102" s="7" t="s">
        <v>10</v>
      </c>
      <c r="AD102" s="7" t="s">
        <v>383</v>
      </c>
      <c r="AE102" s="19">
        <v>0</v>
      </c>
      <c r="AF102" s="7" t="s">
        <v>3</v>
      </c>
      <c r="AG102" s="19">
        <v>9350</v>
      </c>
      <c r="AH102" s="7" t="s">
        <v>3</v>
      </c>
      <c r="AI102" s="7" t="s">
        <v>10</v>
      </c>
      <c r="AJ102" s="7" t="s">
        <v>383</v>
      </c>
      <c r="AK102" s="19">
        <f t="shared" si="8"/>
        <v>1137.5</v>
      </c>
      <c r="AL102" s="7" t="s">
        <v>387</v>
      </c>
      <c r="AM102" s="19">
        <f t="shared" si="5"/>
        <v>2650.8</v>
      </c>
      <c r="AN102" s="7" t="s">
        <v>4</v>
      </c>
      <c r="AO102" s="19">
        <v>600</v>
      </c>
      <c r="AP102" s="7" t="s">
        <v>3</v>
      </c>
      <c r="AQ102" s="7" t="s">
        <v>10</v>
      </c>
      <c r="AR102" s="7" t="s">
        <v>383</v>
      </c>
      <c r="AS102" s="7" t="s">
        <v>10</v>
      </c>
    </row>
    <row r="103" spans="1:45" s="15" customFormat="1" ht="22.5" customHeight="1">
      <c r="A103" s="17"/>
      <c r="B103" s="4" t="s">
        <v>5</v>
      </c>
      <c r="C103" s="4">
        <v>9</v>
      </c>
      <c r="D103" s="12" t="s">
        <v>243</v>
      </c>
      <c r="E103" s="13" t="s">
        <v>243</v>
      </c>
      <c r="F103" s="5" t="s">
        <v>361</v>
      </c>
      <c r="G103" s="14" t="s">
        <v>181</v>
      </c>
      <c r="H103" s="6" t="s">
        <v>273</v>
      </c>
      <c r="I103" s="6" t="s">
        <v>274</v>
      </c>
      <c r="J103" s="6" t="s">
        <v>353</v>
      </c>
      <c r="K103" s="19">
        <v>17500</v>
      </c>
      <c r="L103" s="19">
        <v>13011.744999999999</v>
      </c>
      <c r="M103" s="7" t="s">
        <v>10</v>
      </c>
      <c r="N103" s="7" t="s">
        <v>10</v>
      </c>
      <c r="O103" s="7" t="s">
        <v>383</v>
      </c>
      <c r="P103" s="7" t="s">
        <v>10</v>
      </c>
      <c r="Q103" s="7" t="s">
        <v>10</v>
      </c>
      <c r="R103" s="7" t="s">
        <v>383</v>
      </c>
      <c r="S103" s="19">
        <f t="shared" si="6"/>
        <v>23333.333333333336</v>
      </c>
      <c r="T103" s="7" t="s">
        <v>3</v>
      </c>
      <c r="U103" s="19">
        <v>0</v>
      </c>
      <c r="V103" s="7" t="s">
        <v>387</v>
      </c>
      <c r="W103" s="19">
        <f t="shared" si="7"/>
        <v>2916.666666666667</v>
      </c>
      <c r="X103" s="7" t="s">
        <v>386</v>
      </c>
      <c r="Y103" s="7" t="s">
        <v>10</v>
      </c>
      <c r="Z103" s="7" t="s">
        <v>383</v>
      </c>
      <c r="AA103" s="7" t="s">
        <v>10</v>
      </c>
      <c r="AB103" s="7" t="s">
        <v>383</v>
      </c>
      <c r="AC103" s="7" t="s">
        <v>10</v>
      </c>
      <c r="AD103" s="7" t="s">
        <v>383</v>
      </c>
      <c r="AE103" s="19">
        <v>0</v>
      </c>
      <c r="AF103" s="7" t="s">
        <v>3</v>
      </c>
      <c r="AG103" s="19">
        <v>9350</v>
      </c>
      <c r="AH103" s="7" t="s">
        <v>3</v>
      </c>
      <c r="AI103" s="7" t="s">
        <v>10</v>
      </c>
      <c r="AJ103" s="7" t="s">
        <v>383</v>
      </c>
      <c r="AK103" s="19">
        <f t="shared" si="8"/>
        <v>1137.5</v>
      </c>
      <c r="AL103" s="7" t="s">
        <v>387</v>
      </c>
      <c r="AM103" s="19">
        <f t="shared" si="5"/>
        <v>2650.8</v>
      </c>
      <c r="AN103" s="7" t="s">
        <v>4</v>
      </c>
      <c r="AO103" s="19">
        <v>600</v>
      </c>
      <c r="AP103" s="7" t="s">
        <v>3</v>
      </c>
      <c r="AQ103" s="7" t="s">
        <v>10</v>
      </c>
      <c r="AR103" s="7" t="s">
        <v>383</v>
      </c>
      <c r="AS103" s="7" t="s">
        <v>10</v>
      </c>
    </row>
    <row r="104" spans="1:45" s="15" customFormat="1" ht="22.5" customHeight="1">
      <c r="A104" s="17"/>
      <c r="B104" s="4" t="s">
        <v>5</v>
      </c>
      <c r="C104" s="4">
        <v>9</v>
      </c>
      <c r="D104" s="12" t="s">
        <v>204</v>
      </c>
      <c r="E104" s="13" t="s">
        <v>203</v>
      </c>
      <c r="F104" s="5" t="s">
        <v>356</v>
      </c>
      <c r="G104" s="14" t="s">
        <v>494</v>
      </c>
      <c r="H104" s="6" t="s">
        <v>495</v>
      </c>
      <c r="I104" s="6" t="s">
        <v>496</v>
      </c>
      <c r="J104" s="6" t="s">
        <v>354</v>
      </c>
      <c r="K104" s="19">
        <v>17500</v>
      </c>
      <c r="L104" s="19">
        <v>13011.744999999999</v>
      </c>
      <c r="M104" s="7" t="s">
        <v>10</v>
      </c>
      <c r="N104" s="7" t="s">
        <v>10</v>
      </c>
      <c r="O104" s="7" t="s">
        <v>383</v>
      </c>
      <c r="P104" s="7" t="s">
        <v>10</v>
      </c>
      <c r="Q104" s="7" t="s">
        <v>10</v>
      </c>
      <c r="R104" s="7" t="s">
        <v>383</v>
      </c>
      <c r="S104" s="19">
        <f t="shared" ref="S104" si="11">K104/30*40</f>
        <v>23333.333333333336</v>
      </c>
      <c r="T104" s="7" t="s">
        <v>3</v>
      </c>
      <c r="U104" s="19">
        <v>0</v>
      </c>
      <c r="V104" s="7" t="s">
        <v>387</v>
      </c>
      <c r="W104" s="19">
        <f t="shared" ref="W104" si="12">K104/30*5</f>
        <v>2916.666666666667</v>
      </c>
      <c r="X104" s="7" t="s">
        <v>386</v>
      </c>
      <c r="Y104" s="7" t="s">
        <v>10</v>
      </c>
      <c r="Z104" s="7" t="s">
        <v>383</v>
      </c>
      <c r="AA104" s="7" t="s">
        <v>10</v>
      </c>
      <c r="AB104" s="7" t="s">
        <v>383</v>
      </c>
      <c r="AC104" s="7" t="s">
        <v>10</v>
      </c>
      <c r="AD104" s="7" t="s">
        <v>383</v>
      </c>
      <c r="AE104" s="19">
        <v>0</v>
      </c>
      <c r="AF104" s="7" t="s">
        <v>3</v>
      </c>
      <c r="AG104" s="19">
        <v>0</v>
      </c>
      <c r="AH104" s="7" t="s">
        <v>3</v>
      </c>
      <c r="AI104" s="7" t="s">
        <v>10</v>
      </c>
      <c r="AJ104" s="7" t="s">
        <v>383</v>
      </c>
      <c r="AK104" s="19">
        <v>0</v>
      </c>
      <c r="AL104" s="7" t="s">
        <v>387</v>
      </c>
      <c r="AM104" s="19">
        <f t="shared" si="5"/>
        <v>2650.8</v>
      </c>
      <c r="AN104" s="7" t="s">
        <v>4</v>
      </c>
      <c r="AO104" s="19">
        <v>600</v>
      </c>
      <c r="AP104" s="7" t="s">
        <v>3</v>
      </c>
      <c r="AQ104" s="7" t="s">
        <v>10</v>
      </c>
      <c r="AR104" s="7" t="s">
        <v>383</v>
      </c>
      <c r="AS104" s="7" t="s">
        <v>10</v>
      </c>
    </row>
    <row r="105" spans="1:45" s="15" customFormat="1" ht="22.5" customHeight="1">
      <c r="A105" s="17"/>
      <c r="B105" s="4" t="s">
        <v>5</v>
      </c>
      <c r="C105" s="4">
        <v>9</v>
      </c>
      <c r="D105" s="12" t="s">
        <v>243</v>
      </c>
      <c r="E105" s="13" t="s">
        <v>243</v>
      </c>
      <c r="F105" s="5" t="s">
        <v>360</v>
      </c>
      <c r="G105" s="14" t="s">
        <v>409</v>
      </c>
      <c r="H105" s="6" t="s">
        <v>265</v>
      </c>
      <c r="I105" s="6" t="s">
        <v>250</v>
      </c>
      <c r="J105" s="6" t="s">
        <v>353</v>
      </c>
      <c r="K105" s="19">
        <v>13600</v>
      </c>
      <c r="L105" s="19">
        <v>10359.16</v>
      </c>
      <c r="M105" s="7" t="s">
        <v>10</v>
      </c>
      <c r="N105" s="7" t="s">
        <v>10</v>
      </c>
      <c r="O105" s="7" t="s">
        <v>383</v>
      </c>
      <c r="P105" s="7" t="s">
        <v>10</v>
      </c>
      <c r="Q105" s="7" t="s">
        <v>10</v>
      </c>
      <c r="R105" s="7" t="s">
        <v>383</v>
      </c>
      <c r="S105" s="19">
        <f t="shared" si="6"/>
        <v>18133.333333333332</v>
      </c>
      <c r="T105" s="7" t="s">
        <v>3</v>
      </c>
      <c r="U105" s="19">
        <v>0</v>
      </c>
      <c r="V105" s="7" t="s">
        <v>387</v>
      </c>
      <c r="W105" s="19">
        <f t="shared" si="7"/>
        <v>2266.6666666666665</v>
      </c>
      <c r="X105" s="7" t="s">
        <v>386</v>
      </c>
      <c r="Y105" s="7" t="s">
        <v>10</v>
      </c>
      <c r="Z105" s="7" t="s">
        <v>383</v>
      </c>
      <c r="AA105" s="7" t="s">
        <v>10</v>
      </c>
      <c r="AB105" s="7" t="s">
        <v>383</v>
      </c>
      <c r="AC105" s="7" t="s">
        <v>10</v>
      </c>
      <c r="AD105" s="7" t="s">
        <v>383</v>
      </c>
      <c r="AE105" s="19">
        <v>0</v>
      </c>
      <c r="AF105" s="7" t="s">
        <v>3</v>
      </c>
      <c r="AG105" s="19">
        <v>9350</v>
      </c>
      <c r="AH105" s="7" t="s">
        <v>3</v>
      </c>
      <c r="AI105" s="7" t="s">
        <v>10</v>
      </c>
      <c r="AJ105" s="7" t="s">
        <v>383</v>
      </c>
      <c r="AK105" s="19">
        <v>500</v>
      </c>
      <c r="AL105" s="7" t="s">
        <v>387</v>
      </c>
      <c r="AM105" s="19">
        <f t="shared" si="5"/>
        <v>2650.8</v>
      </c>
      <c r="AN105" s="7" t="s">
        <v>4</v>
      </c>
      <c r="AO105" s="19">
        <v>600</v>
      </c>
      <c r="AP105" s="7" t="s">
        <v>3</v>
      </c>
      <c r="AQ105" s="7" t="s">
        <v>10</v>
      </c>
      <c r="AR105" s="7" t="s">
        <v>383</v>
      </c>
      <c r="AS105" s="7" t="s">
        <v>10</v>
      </c>
    </row>
    <row r="106" spans="1:45" s="15" customFormat="1" ht="22.5" customHeight="1">
      <c r="A106" s="17"/>
      <c r="B106" s="4" t="s">
        <v>5</v>
      </c>
      <c r="C106" s="4">
        <v>9</v>
      </c>
      <c r="D106" s="12" t="s">
        <v>243</v>
      </c>
      <c r="E106" s="13" t="s">
        <v>243</v>
      </c>
      <c r="F106" s="5" t="s">
        <v>360</v>
      </c>
      <c r="G106" s="14" t="s">
        <v>474</v>
      </c>
      <c r="H106" s="6" t="s">
        <v>475</v>
      </c>
      <c r="I106" s="6" t="s">
        <v>476</v>
      </c>
      <c r="J106" s="6" t="s">
        <v>354</v>
      </c>
      <c r="K106" s="19">
        <v>13600</v>
      </c>
      <c r="L106" s="19">
        <v>10359.16</v>
      </c>
      <c r="M106" s="7" t="s">
        <v>10</v>
      </c>
      <c r="N106" s="7" t="s">
        <v>10</v>
      </c>
      <c r="O106" s="7" t="s">
        <v>383</v>
      </c>
      <c r="P106" s="7" t="s">
        <v>10</v>
      </c>
      <c r="Q106" s="7" t="s">
        <v>10</v>
      </c>
      <c r="R106" s="7" t="s">
        <v>383</v>
      </c>
      <c r="S106" s="19">
        <f t="shared" si="6"/>
        <v>18133.333333333332</v>
      </c>
      <c r="T106" s="7" t="s">
        <v>3</v>
      </c>
      <c r="U106" s="19">
        <v>0</v>
      </c>
      <c r="V106" s="7" t="s">
        <v>387</v>
      </c>
      <c r="W106" s="19">
        <f t="shared" si="7"/>
        <v>2266.6666666666665</v>
      </c>
      <c r="X106" s="7" t="s">
        <v>386</v>
      </c>
      <c r="Y106" s="7" t="s">
        <v>10</v>
      </c>
      <c r="Z106" s="7" t="s">
        <v>383</v>
      </c>
      <c r="AA106" s="7" t="s">
        <v>10</v>
      </c>
      <c r="AB106" s="7" t="s">
        <v>383</v>
      </c>
      <c r="AC106" s="7" t="s">
        <v>10</v>
      </c>
      <c r="AD106" s="7" t="s">
        <v>383</v>
      </c>
      <c r="AE106" s="19">
        <v>0</v>
      </c>
      <c r="AF106" s="7" t="s">
        <v>3</v>
      </c>
      <c r="AG106" s="19">
        <v>9350</v>
      </c>
      <c r="AH106" s="7" t="s">
        <v>3</v>
      </c>
      <c r="AI106" s="7" t="s">
        <v>10</v>
      </c>
      <c r="AJ106" s="7" t="s">
        <v>383</v>
      </c>
      <c r="AK106" s="19">
        <f>IF(K106&gt;=80.04*300,80.04*300*0.13/2,K106*0.13/2)</f>
        <v>884</v>
      </c>
      <c r="AL106" s="7" t="s">
        <v>387</v>
      </c>
      <c r="AM106" s="19">
        <f t="shared" si="5"/>
        <v>2650.8</v>
      </c>
      <c r="AN106" s="7" t="s">
        <v>4</v>
      </c>
      <c r="AO106" s="19">
        <v>600</v>
      </c>
      <c r="AP106" s="7" t="s">
        <v>3</v>
      </c>
      <c r="AQ106" s="7" t="s">
        <v>10</v>
      </c>
      <c r="AR106" s="7" t="s">
        <v>383</v>
      </c>
      <c r="AS106" s="7" t="s">
        <v>10</v>
      </c>
    </row>
    <row r="107" spans="1:45" s="15" customFormat="1" ht="22.5" customHeight="1">
      <c r="A107" s="17"/>
      <c r="B107" s="4" t="s">
        <v>5</v>
      </c>
      <c r="C107" s="4">
        <v>8</v>
      </c>
      <c r="D107" s="12" t="s">
        <v>333</v>
      </c>
      <c r="E107" s="13" t="s">
        <v>333</v>
      </c>
      <c r="F107" s="5" t="s">
        <v>358</v>
      </c>
      <c r="G107" s="14" t="s">
        <v>191</v>
      </c>
      <c r="H107" s="6" t="s">
        <v>334</v>
      </c>
      <c r="I107" s="6" t="s">
        <v>335</v>
      </c>
      <c r="J107" s="6" t="s">
        <v>354</v>
      </c>
      <c r="K107" s="19">
        <v>29800</v>
      </c>
      <c r="L107" s="19">
        <v>21942.546249999999</v>
      </c>
      <c r="M107" s="7" t="s">
        <v>10</v>
      </c>
      <c r="N107" s="7" t="s">
        <v>10</v>
      </c>
      <c r="O107" s="7" t="s">
        <v>383</v>
      </c>
      <c r="P107" s="7" t="s">
        <v>10</v>
      </c>
      <c r="Q107" s="7" t="s">
        <v>10</v>
      </c>
      <c r="R107" s="7" t="s">
        <v>383</v>
      </c>
      <c r="S107" s="19">
        <f t="shared" si="6"/>
        <v>39733.333333333336</v>
      </c>
      <c r="T107" s="7" t="s">
        <v>3</v>
      </c>
      <c r="U107" s="19">
        <v>27.5</v>
      </c>
      <c r="V107" s="7" t="s">
        <v>387</v>
      </c>
      <c r="W107" s="19">
        <f t="shared" si="7"/>
        <v>4966.666666666667</v>
      </c>
      <c r="X107" s="7" t="s">
        <v>386</v>
      </c>
      <c r="Y107" s="7" t="s">
        <v>10</v>
      </c>
      <c r="Z107" s="7" t="s">
        <v>383</v>
      </c>
      <c r="AA107" s="7" t="s">
        <v>10</v>
      </c>
      <c r="AB107" s="7" t="s">
        <v>383</v>
      </c>
      <c r="AC107" s="7" t="s">
        <v>10</v>
      </c>
      <c r="AD107" s="7" t="s">
        <v>383</v>
      </c>
      <c r="AE107" s="19">
        <f>29800/30*20</f>
        <v>19866.666666666668</v>
      </c>
      <c r="AF107" s="7" t="s">
        <v>3</v>
      </c>
      <c r="AG107" s="19">
        <v>9350</v>
      </c>
      <c r="AH107" s="7" t="s">
        <v>3</v>
      </c>
      <c r="AI107" s="7" t="s">
        <v>10</v>
      </c>
      <c r="AJ107" s="7" t="s">
        <v>383</v>
      </c>
      <c r="AK107" s="19">
        <f>IF(K107&gt;=80.04*300,80.04*300*0.13/2,K107*0.13/2)</f>
        <v>1560.7800000000002</v>
      </c>
      <c r="AL107" s="7" t="s">
        <v>387</v>
      </c>
      <c r="AM107" s="19">
        <f t="shared" si="5"/>
        <v>2650.8</v>
      </c>
      <c r="AN107" s="7" t="s">
        <v>4</v>
      </c>
      <c r="AO107" s="19">
        <v>600</v>
      </c>
      <c r="AP107" s="7" t="s">
        <v>3</v>
      </c>
      <c r="AQ107" s="7" t="s">
        <v>10</v>
      </c>
      <c r="AR107" s="7" t="s">
        <v>383</v>
      </c>
      <c r="AS107" s="7" t="s">
        <v>10</v>
      </c>
    </row>
    <row r="108" spans="1:45" s="15" customFormat="1" ht="22.5" customHeight="1">
      <c r="A108" s="17"/>
      <c r="B108" s="4" t="s">
        <v>5</v>
      </c>
      <c r="C108" s="4">
        <v>8</v>
      </c>
      <c r="D108" s="12" t="s">
        <v>333</v>
      </c>
      <c r="E108" s="13" t="s">
        <v>333</v>
      </c>
      <c r="F108" s="5" t="s">
        <v>360</v>
      </c>
      <c r="G108" s="14" t="s">
        <v>121</v>
      </c>
      <c r="H108" s="6" t="s">
        <v>306</v>
      </c>
      <c r="I108" s="6" t="s">
        <v>339</v>
      </c>
      <c r="J108" s="6" t="s">
        <v>354</v>
      </c>
      <c r="K108" s="19">
        <v>21000</v>
      </c>
      <c r="L108" s="19">
        <v>15387.3</v>
      </c>
      <c r="M108" s="7" t="s">
        <v>10</v>
      </c>
      <c r="N108" s="7" t="s">
        <v>10</v>
      </c>
      <c r="O108" s="7" t="s">
        <v>383</v>
      </c>
      <c r="P108" s="7" t="s">
        <v>10</v>
      </c>
      <c r="Q108" s="7" t="s">
        <v>10</v>
      </c>
      <c r="R108" s="7" t="s">
        <v>383</v>
      </c>
      <c r="S108" s="19">
        <f t="shared" si="6"/>
        <v>28000</v>
      </c>
      <c r="T108" s="7" t="s">
        <v>3</v>
      </c>
      <c r="U108" s="19">
        <v>41</v>
      </c>
      <c r="V108" s="7" t="s">
        <v>387</v>
      </c>
      <c r="W108" s="19">
        <f t="shared" si="7"/>
        <v>3500</v>
      </c>
      <c r="X108" s="7" t="s">
        <v>386</v>
      </c>
      <c r="Y108" s="7" t="s">
        <v>10</v>
      </c>
      <c r="Z108" s="7" t="s">
        <v>383</v>
      </c>
      <c r="AA108" s="7" t="s">
        <v>10</v>
      </c>
      <c r="AB108" s="7" t="s">
        <v>383</v>
      </c>
      <c r="AC108" s="7" t="s">
        <v>10</v>
      </c>
      <c r="AD108" s="7" t="s">
        <v>383</v>
      </c>
      <c r="AE108" s="19">
        <f>20000/30*25</f>
        <v>16666.666666666664</v>
      </c>
      <c r="AF108" s="7" t="s">
        <v>3</v>
      </c>
      <c r="AG108" s="19">
        <v>9350</v>
      </c>
      <c r="AH108" s="7" t="s">
        <v>3</v>
      </c>
      <c r="AI108" s="7" t="s">
        <v>10</v>
      </c>
      <c r="AJ108" s="7" t="s">
        <v>383</v>
      </c>
      <c r="AK108" s="19">
        <f>IF(K108&gt;=80.04*300,80.04*300*0.13/2,K108*0.13/2)</f>
        <v>1365</v>
      </c>
      <c r="AL108" s="7" t="s">
        <v>387</v>
      </c>
      <c r="AM108" s="19">
        <f t="shared" si="5"/>
        <v>2650.8</v>
      </c>
      <c r="AN108" s="7" t="s">
        <v>4</v>
      </c>
      <c r="AO108" s="19">
        <v>600</v>
      </c>
      <c r="AP108" s="7" t="s">
        <v>3</v>
      </c>
      <c r="AQ108" s="7" t="s">
        <v>10</v>
      </c>
      <c r="AR108" s="7" t="s">
        <v>383</v>
      </c>
      <c r="AS108" s="7" t="s">
        <v>10</v>
      </c>
    </row>
    <row r="109" spans="1:45" s="8" customFormat="1" ht="22.5" customHeight="1">
      <c r="A109" s="17"/>
      <c r="B109" s="4" t="s">
        <v>5</v>
      </c>
      <c r="C109" s="4">
        <v>8</v>
      </c>
      <c r="D109" s="12" t="s">
        <v>333</v>
      </c>
      <c r="E109" s="13" t="s">
        <v>333</v>
      </c>
      <c r="F109" s="5" t="s">
        <v>358</v>
      </c>
      <c r="G109" s="14" t="s">
        <v>212</v>
      </c>
      <c r="H109" s="6" t="s">
        <v>340</v>
      </c>
      <c r="I109" s="6" t="s">
        <v>341</v>
      </c>
      <c r="J109" s="6" t="s">
        <v>354</v>
      </c>
      <c r="K109" s="19">
        <v>20000</v>
      </c>
      <c r="L109" s="19">
        <v>14712.119999999999</v>
      </c>
      <c r="M109" s="7" t="s">
        <v>10</v>
      </c>
      <c r="N109" s="7" t="s">
        <v>10</v>
      </c>
      <c r="O109" s="7" t="s">
        <v>383</v>
      </c>
      <c r="P109" s="7" t="s">
        <v>10</v>
      </c>
      <c r="Q109" s="7" t="s">
        <v>10</v>
      </c>
      <c r="R109" s="7" t="s">
        <v>383</v>
      </c>
      <c r="S109" s="19">
        <f t="shared" si="6"/>
        <v>26666.666666666664</v>
      </c>
      <c r="T109" s="7" t="s">
        <v>3</v>
      </c>
      <c r="U109" s="19">
        <v>41</v>
      </c>
      <c r="V109" s="7" t="s">
        <v>387</v>
      </c>
      <c r="W109" s="19">
        <f t="shared" si="7"/>
        <v>3333.333333333333</v>
      </c>
      <c r="X109" s="7" t="s">
        <v>386</v>
      </c>
      <c r="Y109" s="7" t="s">
        <v>10</v>
      </c>
      <c r="Z109" s="7" t="s">
        <v>383</v>
      </c>
      <c r="AA109" s="7" t="s">
        <v>10</v>
      </c>
      <c r="AB109" s="7" t="s">
        <v>383</v>
      </c>
      <c r="AC109" s="7" t="s">
        <v>10</v>
      </c>
      <c r="AD109" s="7" t="s">
        <v>383</v>
      </c>
      <c r="AE109" s="19">
        <f>18400/30*25</f>
        <v>15333.333333333334</v>
      </c>
      <c r="AF109" s="7" t="s">
        <v>3</v>
      </c>
      <c r="AG109" s="19">
        <v>9350</v>
      </c>
      <c r="AH109" s="7" t="s">
        <v>3</v>
      </c>
      <c r="AI109" s="7" t="s">
        <v>10</v>
      </c>
      <c r="AJ109" s="7" t="s">
        <v>383</v>
      </c>
      <c r="AK109" s="19">
        <v>500</v>
      </c>
      <c r="AL109" s="7" t="s">
        <v>387</v>
      </c>
      <c r="AM109" s="19">
        <f t="shared" si="5"/>
        <v>2650.8</v>
      </c>
      <c r="AN109" s="7" t="s">
        <v>4</v>
      </c>
      <c r="AO109" s="19">
        <v>600</v>
      </c>
      <c r="AP109" s="7" t="s">
        <v>3</v>
      </c>
      <c r="AQ109" s="7" t="s">
        <v>10</v>
      </c>
      <c r="AR109" s="7" t="s">
        <v>383</v>
      </c>
      <c r="AS109" s="7" t="s">
        <v>10</v>
      </c>
    </row>
    <row r="110" spans="1:45" s="8" customFormat="1" ht="22.5" customHeight="1">
      <c r="A110" s="17"/>
      <c r="B110" s="4" t="s">
        <v>5</v>
      </c>
      <c r="C110" s="4">
        <v>8</v>
      </c>
      <c r="D110" s="12" t="s">
        <v>333</v>
      </c>
      <c r="E110" s="13" t="s">
        <v>333</v>
      </c>
      <c r="F110" s="5" t="s">
        <v>357</v>
      </c>
      <c r="G110" s="14" t="s">
        <v>212</v>
      </c>
      <c r="H110" s="6" t="s">
        <v>133</v>
      </c>
      <c r="I110" s="6" t="s">
        <v>343</v>
      </c>
      <c r="J110" s="6" t="s">
        <v>354</v>
      </c>
      <c r="K110" s="19">
        <v>17500</v>
      </c>
      <c r="L110" s="19">
        <v>13011.744999999999</v>
      </c>
      <c r="M110" s="7" t="s">
        <v>10</v>
      </c>
      <c r="N110" s="7" t="s">
        <v>10</v>
      </c>
      <c r="O110" s="7" t="s">
        <v>383</v>
      </c>
      <c r="P110" s="7" t="s">
        <v>10</v>
      </c>
      <c r="Q110" s="7" t="s">
        <v>10</v>
      </c>
      <c r="R110" s="7" t="s">
        <v>383</v>
      </c>
      <c r="S110" s="19">
        <f t="shared" si="6"/>
        <v>23333.333333333336</v>
      </c>
      <c r="T110" s="7" t="s">
        <v>3</v>
      </c>
      <c r="U110" s="19">
        <v>27.5</v>
      </c>
      <c r="V110" s="7" t="s">
        <v>387</v>
      </c>
      <c r="W110" s="19">
        <f t="shared" si="7"/>
        <v>2916.666666666667</v>
      </c>
      <c r="X110" s="7" t="s">
        <v>386</v>
      </c>
      <c r="Y110" s="7" t="s">
        <v>10</v>
      </c>
      <c r="Z110" s="7" t="s">
        <v>383</v>
      </c>
      <c r="AA110" s="7" t="s">
        <v>10</v>
      </c>
      <c r="AB110" s="7" t="s">
        <v>383</v>
      </c>
      <c r="AC110" s="7" t="s">
        <v>10</v>
      </c>
      <c r="AD110" s="7" t="s">
        <v>383</v>
      </c>
      <c r="AE110" s="19">
        <f>16100/30*20</f>
        <v>10733.333333333332</v>
      </c>
      <c r="AF110" s="7" t="s">
        <v>3</v>
      </c>
      <c r="AG110" s="19">
        <v>9350</v>
      </c>
      <c r="AH110" s="7" t="s">
        <v>3</v>
      </c>
      <c r="AI110" s="7" t="s">
        <v>10</v>
      </c>
      <c r="AJ110" s="7" t="s">
        <v>383</v>
      </c>
      <c r="AK110" s="19">
        <f>IF(K110&gt;=80.04*300,80.04*300*0.13/2,K110*0.13/2)</f>
        <v>1137.5</v>
      </c>
      <c r="AL110" s="7" t="s">
        <v>387</v>
      </c>
      <c r="AM110" s="19">
        <f t="shared" si="5"/>
        <v>2650.8</v>
      </c>
      <c r="AN110" s="7" t="s">
        <v>4</v>
      </c>
      <c r="AO110" s="19">
        <v>600</v>
      </c>
      <c r="AP110" s="7" t="s">
        <v>3</v>
      </c>
      <c r="AQ110" s="7" t="s">
        <v>10</v>
      </c>
      <c r="AR110" s="7" t="s">
        <v>383</v>
      </c>
      <c r="AS110" s="7" t="s">
        <v>10</v>
      </c>
    </row>
    <row r="111" spans="1:45" s="15" customFormat="1" ht="22.5" customHeight="1">
      <c r="A111" s="17"/>
      <c r="B111" s="4" t="s">
        <v>5</v>
      </c>
      <c r="C111" s="4">
        <v>8</v>
      </c>
      <c r="D111" s="12" t="s">
        <v>333</v>
      </c>
      <c r="E111" s="13" t="s">
        <v>333</v>
      </c>
      <c r="F111" s="5" t="s">
        <v>360</v>
      </c>
      <c r="G111" s="14" t="s">
        <v>231</v>
      </c>
      <c r="H111" s="6" t="s">
        <v>342</v>
      </c>
      <c r="I111" s="6" t="s">
        <v>54</v>
      </c>
      <c r="J111" s="6" t="s">
        <v>354</v>
      </c>
      <c r="K111" s="19">
        <v>17500</v>
      </c>
      <c r="L111" s="19">
        <v>13011.744999999999</v>
      </c>
      <c r="M111" s="7" t="s">
        <v>10</v>
      </c>
      <c r="N111" s="7" t="s">
        <v>10</v>
      </c>
      <c r="O111" s="7" t="s">
        <v>383</v>
      </c>
      <c r="P111" s="7" t="s">
        <v>10</v>
      </c>
      <c r="Q111" s="7" t="s">
        <v>10</v>
      </c>
      <c r="R111" s="7" t="s">
        <v>383</v>
      </c>
      <c r="S111" s="19">
        <f t="shared" si="6"/>
        <v>23333.333333333336</v>
      </c>
      <c r="T111" s="7" t="s">
        <v>3</v>
      </c>
      <c r="U111" s="19">
        <v>23</v>
      </c>
      <c r="V111" s="7" t="s">
        <v>387</v>
      </c>
      <c r="W111" s="19">
        <f t="shared" si="7"/>
        <v>2916.666666666667</v>
      </c>
      <c r="X111" s="7" t="s">
        <v>386</v>
      </c>
      <c r="Y111" s="7" t="s">
        <v>10</v>
      </c>
      <c r="Z111" s="7" t="s">
        <v>383</v>
      </c>
      <c r="AA111" s="7" t="s">
        <v>10</v>
      </c>
      <c r="AB111" s="7" t="s">
        <v>383</v>
      </c>
      <c r="AC111" s="7" t="s">
        <v>10</v>
      </c>
      <c r="AD111" s="7" t="s">
        <v>383</v>
      </c>
      <c r="AE111" s="19">
        <f>16400/30*15</f>
        <v>8200</v>
      </c>
      <c r="AF111" s="7" t="s">
        <v>3</v>
      </c>
      <c r="AG111" s="19">
        <v>9350</v>
      </c>
      <c r="AH111" s="7" t="s">
        <v>3</v>
      </c>
      <c r="AI111" s="7" t="s">
        <v>10</v>
      </c>
      <c r="AJ111" s="7" t="s">
        <v>383</v>
      </c>
      <c r="AK111" s="19">
        <f>IF(K111&gt;=80.04*300,80.04*300*0.13/2,K111*0.13/2)</f>
        <v>1137.5</v>
      </c>
      <c r="AL111" s="7" t="s">
        <v>387</v>
      </c>
      <c r="AM111" s="19">
        <f t="shared" si="5"/>
        <v>2650.8</v>
      </c>
      <c r="AN111" s="7" t="s">
        <v>4</v>
      </c>
      <c r="AO111" s="19">
        <v>600</v>
      </c>
      <c r="AP111" s="7" t="s">
        <v>3</v>
      </c>
      <c r="AQ111" s="7" t="s">
        <v>10</v>
      </c>
      <c r="AR111" s="7" t="s">
        <v>383</v>
      </c>
      <c r="AS111" s="7" t="s">
        <v>10</v>
      </c>
    </row>
    <row r="112" spans="1:45" s="8" customFormat="1" ht="22.5" customHeight="1">
      <c r="A112" s="17"/>
      <c r="B112" s="4" t="s">
        <v>5</v>
      </c>
      <c r="C112" s="4">
        <v>8</v>
      </c>
      <c r="D112" s="12" t="s">
        <v>278</v>
      </c>
      <c r="E112" s="13" t="s">
        <v>278</v>
      </c>
      <c r="F112" s="5" t="s">
        <v>361</v>
      </c>
      <c r="G112" s="14" t="s">
        <v>284</v>
      </c>
      <c r="H112" s="6" t="s">
        <v>285</v>
      </c>
      <c r="I112" s="6" t="s">
        <v>286</v>
      </c>
      <c r="J112" s="6" t="s">
        <v>354</v>
      </c>
      <c r="K112" s="19">
        <v>15500</v>
      </c>
      <c r="L112" s="19">
        <v>11651.445</v>
      </c>
      <c r="M112" s="7" t="s">
        <v>10</v>
      </c>
      <c r="N112" s="7" t="s">
        <v>10</v>
      </c>
      <c r="O112" s="7" t="s">
        <v>383</v>
      </c>
      <c r="P112" s="7" t="s">
        <v>10</v>
      </c>
      <c r="Q112" s="7" t="s">
        <v>10</v>
      </c>
      <c r="R112" s="7" t="s">
        <v>383</v>
      </c>
      <c r="S112" s="19">
        <f t="shared" si="6"/>
        <v>20666.666666666664</v>
      </c>
      <c r="T112" s="7" t="s">
        <v>3</v>
      </c>
      <c r="U112" s="19">
        <v>41</v>
      </c>
      <c r="V112" s="7" t="s">
        <v>387</v>
      </c>
      <c r="W112" s="19">
        <f t="shared" si="7"/>
        <v>2583.333333333333</v>
      </c>
      <c r="X112" s="7" t="s">
        <v>386</v>
      </c>
      <c r="Y112" s="7" t="s">
        <v>10</v>
      </c>
      <c r="Z112" s="7" t="s">
        <v>383</v>
      </c>
      <c r="AA112" s="7" t="s">
        <v>10</v>
      </c>
      <c r="AB112" s="7" t="s">
        <v>383</v>
      </c>
      <c r="AC112" s="7" t="s">
        <v>10</v>
      </c>
      <c r="AD112" s="7" t="s">
        <v>383</v>
      </c>
      <c r="AE112" s="19">
        <f>14900/30*25</f>
        <v>12416.666666666668</v>
      </c>
      <c r="AF112" s="7" t="s">
        <v>3</v>
      </c>
      <c r="AG112" s="19">
        <v>9350</v>
      </c>
      <c r="AH112" s="7" t="s">
        <v>3</v>
      </c>
      <c r="AI112" s="7" t="s">
        <v>10</v>
      </c>
      <c r="AJ112" s="7" t="s">
        <v>383</v>
      </c>
      <c r="AK112" s="19">
        <f>IF(K112&gt;=80.04*300,80.04*300*0.13/2,K112*0.13/2)</f>
        <v>1007.5</v>
      </c>
      <c r="AL112" s="7" t="s">
        <v>387</v>
      </c>
      <c r="AM112" s="19">
        <f t="shared" si="5"/>
        <v>2650.8</v>
      </c>
      <c r="AN112" s="7" t="s">
        <v>4</v>
      </c>
      <c r="AO112" s="19">
        <v>600</v>
      </c>
      <c r="AP112" s="7" t="s">
        <v>3</v>
      </c>
      <c r="AQ112" s="7" t="s">
        <v>10</v>
      </c>
      <c r="AR112" s="7" t="s">
        <v>383</v>
      </c>
      <c r="AS112" s="7" t="s">
        <v>10</v>
      </c>
    </row>
    <row r="113" spans="1:45" s="15" customFormat="1" ht="22.5" customHeight="1">
      <c r="A113" s="17"/>
      <c r="B113" s="4" t="s">
        <v>5</v>
      </c>
      <c r="C113" s="4">
        <v>8</v>
      </c>
      <c r="D113" s="12" t="s">
        <v>287</v>
      </c>
      <c r="E113" s="13" t="s">
        <v>278</v>
      </c>
      <c r="F113" s="5" t="s">
        <v>361</v>
      </c>
      <c r="G113" s="14" t="s">
        <v>288</v>
      </c>
      <c r="H113" s="6" t="s">
        <v>289</v>
      </c>
      <c r="I113" s="6" t="s">
        <v>290</v>
      </c>
      <c r="J113" s="6" t="s">
        <v>353</v>
      </c>
      <c r="K113" s="19">
        <v>15500</v>
      </c>
      <c r="L113" s="19">
        <v>11651.445</v>
      </c>
      <c r="M113" s="7" t="s">
        <v>10</v>
      </c>
      <c r="N113" s="7" t="s">
        <v>10</v>
      </c>
      <c r="O113" s="7" t="s">
        <v>383</v>
      </c>
      <c r="P113" s="7" t="s">
        <v>10</v>
      </c>
      <c r="Q113" s="7" t="s">
        <v>10</v>
      </c>
      <c r="R113" s="7" t="s">
        <v>383</v>
      </c>
      <c r="S113" s="19">
        <f t="shared" si="6"/>
        <v>20666.666666666664</v>
      </c>
      <c r="T113" s="7" t="s">
        <v>3</v>
      </c>
      <c r="U113" s="19">
        <v>27.5</v>
      </c>
      <c r="V113" s="7" t="s">
        <v>387</v>
      </c>
      <c r="W113" s="19">
        <f t="shared" si="7"/>
        <v>2583.333333333333</v>
      </c>
      <c r="X113" s="7" t="s">
        <v>386</v>
      </c>
      <c r="Y113" s="7" t="s">
        <v>10</v>
      </c>
      <c r="Z113" s="7" t="s">
        <v>383</v>
      </c>
      <c r="AA113" s="7" t="s">
        <v>10</v>
      </c>
      <c r="AB113" s="7" t="s">
        <v>383</v>
      </c>
      <c r="AC113" s="7" t="s">
        <v>10</v>
      </c>
      <c r="AD113" s="7" t="s">
        <v>383</v>
      </c>
      <c r="AE113" s="19">
        <f>14700/30*20</f>
        <v>9800</v>
      </c>
      <c r="AF113" s="7" t="s">
        <v>3</v>
      </c>
      <c r="AG113" s="19">
        <v>9350</v>
      </c>
      <c r="AH113" s="7" t="s">
        <v>3</v>
      </c>
      <c r="AI113" s="7" t="s">
        <v>10</v>
      </c>
      <c r="AJ113" s="7" t="s">
        <v>383</v>
      </c>
      <c r="AK113" s="19">
        <f>IF(K113&gt;=80.04*300,80.04*300*0.13/2,K113*0.13/2)</f>
        <v>1007.5</v>
      </c>
      <c r="AL113" s="7" t="s">
        <v>387</v>
      </c>
      <c r="AM113" s="19">
        <f t="shared" si="5"/>
        <v>2650.8</v>
      </c>
      <c r="AN113" s="7" t="s">
        <v>4</v>
      </c>
      <c r="AO113" s="19">
        <v>600</v>
      </c>
      <c r="AP113" s="7" t="s">
        <v>3</v>
      </c>
      <c r="AQ113" s="7" t="s">
        <v>10</v>
      </c>
      <c r="AR113" s="7" t="s">
        <v>383</v>
      </c>
      <c r="AS113" s="7" t="s">
        <v>10</v>
      </c>
    </row>
    <row r="114" spans="1:45" s="15" customFormat="1" ht="22.5" customHeight="1">
      <c r="A114" s="17"/>
      <c r="B114" s="4" t="s">
        <v>5</v>
      </c>
      <c r="C114" s="4">
        <v>8</v>
      </c>
      <c r="D114" s="12" t="s">
        <v>278</v>
      </c>
      <c r="E114" s="13" t="s">
        <v>278</v>
      </c>
      <c r="F114" s="5" t="s">
        <v>361</v>
      </c>
      <c r="G114" s="14" t="s">
        <v>279</v>
      </c>
      <c r="H114" s="6" t="s">
        <v>280</v>
      </c>
      <c r="I114" s="6" t="s">
        <v>100</v>
      </c>
      <c r="J114" s="6" t="s">
        <v>353</v>
      </c>
      <c r="K114" s="19">
        <v>15500</v>
      </c>
      <c r="L114" s="19">
        <v>11651.445</v>
      </c>
      <c r="M114" s="7" t="s">
        <v>10</v>
      </c>
      <c r="N114" s="7" t="s">
        <v>10</v>
      </c>
      <c r="O114" s="7" t="s">
        <v>383</v>
      </c>
      <c r="P114" s="7" t="s">
        <v>10</v>
      </c>
      <c r="Q114" s="7" t="s">
        <v>10</v>
      </c>
      <c r="R114" s="7" t="s">
        <v>383</v>
      </c>
      <c r="S114" s="19">
        <f t="shared" si="6"/>
        <v>20666.666666666664</v>
      </c>
      <c r="T114" s="7" t="s">
        <v>3</v>
      </c>
      <c r="U114" s="19">
        <v>23</v>
      </c>
      <c r="V114" s="7" t="s">
        <v>387</v>
      </c>
      <c r="W114" s="19">
        <f t="shared" si="7"/>
        <v>2583.333333333333</v>
      </c>
      <c r="X114" s="7" t="s">
        <v>386</v>
      </c>
      <c r="Y114" s="7" t="s">
        <v>10</v>
      </c>
      <c r="Z114" s="7" t="s">
        <v>383</v>
      </c>
      <c r="AA114" s="7" t="s">
        <v>10</v>
      </c>
      <c r="AB114" s="7" t="s">
        <v>383</v>
      </c>
      <c r="AC114" s="7" t="s">
        <v>10</v>
      </c>
      <c r="AD114" s="7" t="s">
        <v>383</v>
      </c>
      <c r="AE114" s="19">
        <f>15300/30*15</f>
        <v>7650</v>
      </c>
      <c r="AF114" s="7" t="s">
        <v>3</v>
      </c>
      <c r="AG114" s="19">
        <v>9350</v>
      </c>
      <c r="AH114" s="7" t="s">
        <v>3</v>
      </c>
      <c r="AI114" s="7" t="s">
        <v>10</v>
      </c>
      <c r="AJ114" s="7" t="s">
        <v>383</v>
      </c>
      <c r="AK114" s="19">
        <f t="shared" si="8"/>
        <v>1007.5</v>
      </c>
      <c r="AL114" s="7" t="s">
        <v>387</v>
      </c>
      <c r="AM114" s="19">
        <f t="shared" si="5"/>
        <v>2650.8</v>
      </c>
      <c r="AN114" s="7" t="s">
        <v>4</v>
      </c>
      <c r="AO114" s="19">
        <v>600</v>
      </c>
      <c r="AP114" s="7" t="s">
        <v>3</v>
      </c>
      <c r="AQ114" s="7" t="s">
        <v>10</v>
      </c>
      <c r="AR114" s="7" t="s">
        <v>383</v>
      </c>
      <c r="AS114" s="7" t="s">
        <v>10</v>
      </c>
    </row>
    <row r="115" spans="1:45" s="15" customFormat="1" ht="22.5" customHeight="1">
      <c r="A115" s="17"/>
      <c r="B115" s="4" t="s">
        <v>5</v>
      </c>
      <c r="C115" s="4">
        <v>8</v>
      </c>
      <c r="D115" s="12" t="s">
        <v>278</v>
      </c>
      <c r="E115" s="13" t="s">
        <v>278</v>
      </c>
      <c r="F115" s="5" t="s">
        <v>361</v>
      </c>
      <c r="G115" s="14" t="s">
        <v>291</v>
      </c>
      <c r="H115" s="6" t="s">
        <v>250</v>
      </c>
      <c r="I115" s="6" t="s">
        <v>292</v>
      </c>
      <c r="J115" s="6" t="s">
        <v>353</v>
      </c>
      <c r="K115" s="19">
        <v>15500</v>
      </c>
      <c r="L115" s="19">
        <v>11651.445</v>
      </c>
      <c r="M115" s="7" t="s">
        <v>10</v>
      </c>
      <c r="N115" s="7" t="s">
        <v>10</v>
      </c>
      <c r="O115" s="7" t="s">
        <v>383</v>
      </c>
      <c r="P115" s="7" t="s">
        <v>10</v>
      </c>
      <c r="Q115" s="7" t="s">
        <v>10</v>
      </c>
      <c r="R115" s="7" t="s">
        <v>383</v>
      </c>
      <c r="S115" s="19">
        <f t="shared" si="6"/>
        <v>20666.666666666664</v>
      </c>
      <c r="T115" s="7" t="s">
        <v>3</v>
      </c>
      <c r="U115" s="19">
        <v>0</v>
      </c>
      <c r="V115" s="7" t="s">
        <v>387</v>
      </c>
      <c r="W115" s="19">
        <f t="shared" si="7"/>
        <v>2583.333333333333</v>
      </c>
      <c r="X115" s="7" t="s">
        <v>386</v>
      </c>
      <c r="Y115" s="7" t="s">
        <v>10</v>
      </c>
      <c r="Z115" s="7" t="s">
        <v>383</v>
      </c>
      <c r="AA115" s="7" t="s">
        <v>10</v>
      </c>
      <c r="AB115" s="7" t="s">
        <v>383</v>
      </c>
      <c r="AC115" s="7" t="s">
        <v>10</v>
      </c>
      <c r="AD115" s="7" t="s">
        <v>383</v>
      </c>
      <c r="AE115" s="19">
        <v>0</v>
      </c>
      <c r="AF115" s="7" t="s">
        <v>3</v>
      </c>
      <c r="AG115" s="19">
        <v>9350</v>
      </c>
      <c r="AH115" s="7" t="s">
        <v>3</v>
      </c>
      <c r="AI115" s="7" t="s">
        <v>10</v>
      </c>
      <c r="AJ115" s="7" t="s">
        <v>383</v>
      </c>
      <c r="AK115" s="19">
        <f>IF(K115&gt;=80.04*300,80.04*300*0.13/2,K115*0.13/2)</f>
        <v>1007.5</v>
      </c>
      <c r="AL115" s="7" t="s">
        <v>387</v>
      </c>
      <c r="AM115" s="19">
        <f t="shared" si="5"/>
        <v>2650.8</v>
      </c>
      <c r="AN115" s="7" t="s">
        <v>4</v>
      </c>
      <c r="AO115" s="19">
        <v>600</v>
      </c>
      <c r="AP115" s="7" t="s">
        <v>3</v>
      </c>
      <c r="AQ115" s="7" t="s">
        <v>10</v>
      </c>
      <c r="AR115" s="7" t="s">
        <v>383</v>
      </c>
      <c r="AS115" s="7" t="s">
        <v>10</v>
      </c>
    </row>
    <row r="116" spans="1:45" s="15" customFormat="1" ht="22.5" customHeight="1">
      <c r="A116" s="17"/>
      <c r="B116" s="4" t="s">
        <v>5</v>
      </c>
      <c r="C116" s="4">
        <v>7</v>
      </c>
      <c r="D116" s="12" t="s">
        <v>275</v>
      </c>
      <c r="E116" s="13" t="s">
        <v>275</v>
      </c>
      <c r="F116" s="6" t="s">
        <v>355</v>
      </c>
      <c r="G116" s="14" t="s">
        <v>276</v>
      </c>
      <c r="H116" s="6" t="s">
        <v>277</v>
      </c>
      <c r="I116" s="6" t="s">
        <v>67</v>
      </c>
      <c r="J116" s="6" t="s">
        <v>353</v>
      </c>
      <c r="K116" s="19">
        <v>20000</v>
      </c>
      <c r="L116" s="19">
        <v>14712.119999999999</v>
      </c>
      <c r="M116" s="7" t="s">
        <v>10</v>
      </c>
      <c r="N116" s="7" t="s">
        <v>10</v>
      </c>
      <c r="O116" s="7" t="s">
        <v>383</v>
      </c>
      <c r="P116" s="7" t="s">
        <v>10</v>
      </c>
      <c r="Q116" s="7" t="s">
        <v>10</v>
      </c>
      <c r="R116" s="7" t="s">
        <v>383</v>
      </c>
      <c r="S116" s="19">
        <f t="shared" si="6"/>
        <v>26666.666666666664</v>
      </c>
      <c r="T116" s="7" t="s">
        <v>3</v>
      </c>
      <c r="U116" s="19">
        <v>27.5</v>
      </c>
      <c r="V116" s="7" t="s">
        <v>387</v>
      </c>
      <c r="W116" s="19">
        <f t="shared" si="7"/>
        <v>3333.333333333333</v>
      </c>
      <c r="X116" s="7" t="s">
        <v>386</v>
      </c>
      <c r="Y116" s="7" t="s">
        <v>10</v>
      </c>
      <c r="Z116" s="7" t="s">
        <v>383</v>
      </c>
      <c r="AA116" s="7" t="s">
        <v>10</v>
      </c>
      <c r="AB116" s="7" t="s">
        <v>383</v>
      </c>
      <c r="AC116" s="7" t="s">
        <v>10</v>
      </c>
      <c r="AD116" s="7" t="s">
        <v>383</v>
      </c>
      <c r="AE116" s="19">
        <f>18700/30*15</f>
        <v>9350</v>
      </c>
      <c r="AF116" s="7" t="s">
        <v>3</v>
      </c>
      <c r="AG116" s="19">
        <v>9350</v>
      </c>
      <c r="AH116" s="7" t="s">
        <v>3</v>
      </c>
      <c r="AI116" s="7" t="s">
        <v>10</v>
      </c>
      <c r="AJ116" s="7" t="s">
        <v>383</v>
      </c>
      <c r="AK116" s="19">
        <f>IF(K116&gt;=80.04*300,80.04*300*0.13/2,K116*0.13/2)</f>
        <v>1300</v>
      </c>
      <c r="AL116" s="7" t="s">
        <v>387</v>
      </c>
      <c r="AM116" s="19">
        <f t="shared" si="5"/>
        <v>2650.8</v>
      </c>
      <c r="AN116" s="7" t="s">
        <v>4</v>
      </c>
      <c r="AO116" s="19">
        <v>600</v>
      </c>
      <c r="AP116" s="7" t="s">
        <v>3</v>
      </c>
      <c r="AQ116" s="7" t="s">
        <v>10</v>
      </c>
      <c r="AR116" s="7" t="s">
        <v>383</v>
      </c>
      <c r="AS116" s="7" t="s">
        <v>10</v>
      </c>
    </row>
    <row r="117" spans="1:45" s="15" customFormat="1" ht="22.5" customHeight="1">
      <c r="A117" s="17"/>
      <c r="B117" s="4" t="s">
        <v>5</v>
      </c>
      <c r="C117" s="4">
        <v>7</v>
      </c>
      <c r="D117" s="12" t="s">
        <v>278</v>
      </c>
      <c r="E117" s="13" t="s">
        <v>278</v>
      </c>
      <c r="F117" s="9" t="s">
        <v>355</v>
      </c>
      <c r="G117" s="14" t="s">
        <v>281</v>
      </c>
      <c r="H117" s="6" t="s">
        <v>282</v>
      </c>
      <c r="I117" s="6" t="s">
        <v>283</v>
      </c>
      <c r="J117" s="6" t="s">
        <v>353</v>
      </c>
      <c r="K117" s="19">
        <v>19000</v>
      </c>
      <c r="L117" s="19">
        <v>14031.97</v>
      </c>
      <c r="M117" s="7" t="s">
        <v>10</v>
      </c>
      <c r="N117" s="7" t="s">
        <v>10</v>
      </c>
      <c r="O117" s="7" t="s">
        <v>383</v>
      </c>
      <c r="P117" s="7" t="s">
        <v>10</v>
      </c>
      <c r="Q117" s="7" t="s">
        <v>10</v>
      </c>
      <c r="R117" s="7" t="s">
        <v>383</v>
      </c>
      <c r="S117" s="19">
        <f t="shared" si="6"/>
        <v>25333.333333333336</v>
      </c>
      <c r="T117" s="7" t="s">
        <v>3</v>
      </c>
      <c r="U117" s="19">
        <v>0</v>
      </c>
      <c r="V117" s="7" t="s">
        <v>387</v>
      </c>
      <c r="W117" s="19">
        <f t="shared" si="7"/>
        <v>3166.666666666667</v>
      </c>
      <c r="X117" s="7" t="s">
        <v>386</v>
      </c>
      <c r="Y117" s="7" t="s">
        <v>10</v>
      </c>
      <c r="Z117" s="7" t="s">
        <v>383</v>
      </c>
      <c r="AA117" s="7" t="s">
        <v>10</v>
      </c>
      <c r="AB117" s="7" t="s">
        <v>383</v>
      </c>
      <c r="AC117" s="7" t="s">
        <v>10</v>
      </c>
      <c r="AD117" s="7" t="s">
        <v>383</v>
      </c>
      <c r="AE117" s="19">
        <v>0</v>
      </c>
      <c r="AF117" s="7" t="s">
        <v>3</v>
      </c>
      <c r="AG117" s="19">
        <v>9350</v>
      </c>
      <c r="AH117" s="7" t="s">
        <v>3</v>
      </c>
      <c r="AI117" s="7" t="s">
        <v>10</v>
      </c>
      <c r="AJ117" s="7" t="s">
        <v>383</v>
      </c>
      <c r="AK117" s="19">
        <f>IF(K117&gt;=80.04*300,80.04*300*0.11/2,K117*0.11/2)</f>
        <v>1045</v>
      </c>
      <c r="AL117" s="7" t="s">
        <v>387</v>
      </c>
      <c r="AM117" s="19">
        <f t="shared" si="5"/>
        <v>2650.8</v>
      </c>
      <c r="AN117" s="7" t="s">
        <v>4</v>
      </c>
      <c r="AO117" s="19">
        <v>600</v>
      </c>
      <c r="AP117" s="7" t="s">
        <v>3</v>
      </c>
      <c r="AQ117" s="7" t="s">
        <v>10</v>
      </c>
      <c r="AR117" s="7" t="s">
        <v>383</v>
      </c>
      <c r="AS117" s="7" t="s">
        <v>10</v>
      </c>
    </row>
    <row r="118" spans="1:45" s="8" customFormat="1" ht="22.5" customHeight="1">
      <c r="A118" s="17"/>
      <c r="B118" s="4" t="s">
        <v>5</v>
      </c>
      <c r="C118" s="4">
        <v>7</v>
      </c>
      <c r="D118" s="12" t="s">
        <v>345</v>
      </c>
      <c r="E118" s="13" t="s">
        <v>344</v>
      </c>
      <c r="F118" s="5" t="s">
        <v>361</v>
      </c>
      <c r="G118" s="14" t="s">
        <v>346</v>
      </c>
      <c r="H118" s="6" t="s">
        <v>347</v>
      </c>
      <c r="I118" s="6" t="s">
        <v>348</v>
      </c>
      <c r="J118" s="6" t="s">
        <v>354</v>
      </c>
      <c r="K118" s="19">
        <v>15500</v>
      </c>
      <c r="L118" s="19">
        <v>11651.445</v>
      </c>
      <c r="M118" s="7" t="s">
        <v>10</v>
      </c>
      <c r="N118" s="7" t="s">
        <v>10</v>
      </c>
      <c r="O118" s="7" t="s">
        <v>383</v>
      </c>
      <c r="P118" s="7" t="s">
        <v>10</v>
      </c>
      <c r="Q118" s="7" t="s">
        <v>10</v>
      </c>
      <c r="R118" s="7" t="s">
        <v>383</v>
      </c>
      <c r="S118" s="19">
        <f t="shared" si="6"/>
        <v>20666.666666666664</v>
      </c>
      <c r="T118" s="7" t="s">
        <v>3</v>
      </c>
      <c r="U118" s="19">
        <v>41</v>
      </c>
      <c r="V118" s="7" t="s">
        <v>387</v>
      </c>
      <c r="W118" s="19">
        <f t="shared" si="7"/>
        <v>2583.333333333333</v>
      </c>
      <c r="X118" s="7" t="s">
        <v>386</v>
      </c>
      <c r="Y118" s="7" t="s">
        <v>10</v>
      </c>
      <c r="Z118" s="7" t="s">
        <v>383</v>
      </c>
      <c r="AA118" s="7" t="s">
        <v>10</v>
      </c>
      <c r="AB118" s="7" t="s">
        <v>383</v>
      </c>
      <c r="AC118" s="7" t="s">
        <v>10</v>
      </c>
      <c r="AD118" s="7" t="s">
        <v>383</v>
      </c>
      <c r="AE118" s="19">
        <f>13800/30*25</f>
        <v>11500</v>
      </c>
      <c r="AF118" s="7" t="s">
        <v>3</v>
      </c>
      <c r="AG118" s="19">
        <v>9350</v>
      </c>
      <c r="AH118" s="7" t="s">
        <v>3</v>
      </c>
      <c r="AI118" s="7" t="s">
        <v>10</v>
      </c>
      <c r="AJ118" s="7" t="s">
        <v>383</v>
      </c>
      <c r="AK118" s="19">
        <f>IF(K118&gt;=80.04*300,80.04*300*0.13/2,K118*0.13/2)</f>
        <v>1007.5</v>
      </c>
      <c r="AL118" s="7" t="s">
        <v>387</v>
      </c>
      <c r="AM118" s="19">
        <f t="shared" si="5"/>
        <v>2650.8</v>
      </c>
      <c r="AN118" s="7" t="s">
        <v>4</v>
      </c>
      <c r="AO118" s="19">
        <v>600</v>
      </c>
      <c r="AP118" s="7" t="s">
        <v>3</v>
      </c>
      <c r="AQ118" s="7" t="s">
        <v>10</v>
      </c>
      <c r="AR118" s="7" t="s">
        <v>383</v>
      </c>
      <c r="AS118" s="7" t="s">
        <v>10</v>
      </c>
    </row>
    <row r="119" spans="1:45" s="15" customFormat="1" ht="28.5">
      <c r="A119" s="17"/>
      <c r="B119" s="4" t="s">
        <v>5</v>
      </c>
      <c r="C119" s="4">
        <v>7</v>
      </c>
      <c r="D119" s="12" t="s">
        <v>293</v>
      </c>
      <c r="E119" s="13" t="s">
        <v>278</v>
      </c>
      <c r="F119" s="5" t="s">
        <v>361</v>
      </c>
      <c r="G119" s="14" t="s">
        <v>294</v>
      </c>
      <c r="H119" s="6" t="s">
        <v>295</v>
      </c>
      <c r="I119" s="6" t="s">
        <v>296</v>
      </c>
      <c r="J119" s="6" t="s">
        <v>353</v>
      </c>
      <c r="K119" s="19">
        <v>15500</v>
      </c>
      <c r="L119" s="19">
        <v>11651.445</v>
      </c>
      <c r="M119" s="7" t="s">
        <v>10</v>
      </c>
      <c r="N119" s="7" t="s">
        <v>10</v>
      </c>
      <c r="O119" s="7" t="s">
        <v>383</v>
      </c>
      <c r="P119" s="7" t="s">
        <v>10</v>
      </c>
      <c r="Q119" s="7" t="s">
        <v>10</v>
      </c>
      <c r="R119" s="7" t="s">
        <v>383</v>
      </c>
      <c r="S119" s="19">
        <f t="shared" si="6"/>
        <v>20666.666666666664</v>
      </c>
      <c r="T119" s="7" t="s">
        <v>3</v>
      </c>
      <c r="U119" s="19">
        <v>0</v>
      </c>
      <c r="V119" s="7" t="s">
        <v>387</v>
      </c>
      <c r="W119" s="19">
        <f t="shared" si="7"/>
        <v>2583.333333333333</v>
      </c>
      <c r="X119" s="7" t="s">
        <v>386</v>
      </c>
      <c r="Y119" s="7" t="s">
        <v>10</v>
      </c>
      <c r="Z119" s="7" t="s">
        <v>383</v>
      </c>
      <c r="AA119" s="7" t="s">
        <v>10</v>
      </c>
      <c r="AB119" s="7" t="s">
        <v>383</v>
      </c>
      <c r="AC119" s="7" t="s">
        <v>10</v>
      </c>
      <c r="AD119" s="7" t="s">
        <v>383</v>
      </c>
      <c r="AE119" s="19">
        <v>0</v>
      </c>
      <c r="AF119" s="7" t="s">
        <v>3</v>
      </c>
      <c r="AG119" s="19">
        <v>9350</v>
      </c>
      <c r="AH119" s="7" t="s">
        <v>3</v>
      </c>
      <c r="AI119" s="7" t="s">
        <v>10</v>
      </c>
      <c r="AJ119" s="7" t="s">
        <v>383</v>
      </c>
      <c r="AK119" s="19">
        <v>700</v>
      </c>
      <c r="AL119" s="7" t="s">
        <v>387</v>
      </c>
      <c r="AM119" s="19">
        <f t="shared" si="5"/>
        <v>2650.8</v>
      </c>
      <c r="AN119" s="7" t="s">
        <v>4</v>
      </c>
      <c r="AO119" s="19">
        <v>600</v>
      </c>
      <c r="AP119" s="7" t="s">
        <v>3</v>
      </c>
      <c r="AQ119" s="7" t="s">
        <v>10</v>
      </c>
      <c r="AR119" s="7" t="s">
        <v>383</v>
      </c>
      <c r="AS119" s="7" t="s">
        <v>10</v>
      </c>
    </row>
    <row r="120" spans="1:45" s="15" customFormat="1" ht="22.5" customHeight="1">
      <c r="A120" s="17"/>
      <c r="B120" s="4" t="s">
        <v>5</v>
      </c>
      <c r="C120" s="4">
        <v>7</v>
      </c>
      <c r="D120" s="12" t="s">
        <v>297</v>
      </c>
      <c r="E120" s="13" t="s">
        <v>297</v>
      </c>
      <c r="F120" s="9" t="s">
        <v>356</v>
      </c>
      <c r="G120" s="14" t="s">
        <v>298</v>
      </c>
      <c r="H120" s="6" t="s">
        <v>49</v>
      </c>
      <c r="I120" s="6" t="s">
        <v>299</v>
      </c>
      <c r="J120" s="6" t="s">
        <v>353</v>
      </c>
      <c r="K120" s="19">
        <v>15500</v>
      </c>
      <c r="L120" s="19">
        <v>11651.445</v>
      </c>
      <c r="M120" s="7" t="s">
        <v>10</v>
      </c>
      <c r="N120" s="7" t="s">
        <v>10</v>
      </c>
      <c r="O120" s="7" t="s">
        <v>383</v>
      </c>
      <c r="P120" s="7" t="s">
        <v>10</v>
      </c>
      <c r="Q120" s="7" t="s">
        <v>10</v>
      </c>
      <c r="R120" s="7" t="s">
        <v>383</v>
      </c>
      <c r="S120" s="19">
        <f t="shared" si="6"/>
        <v>20666.666666666664</v>
      </c>
      <c r="T120" s="7" t="s">
        <v>3</v>
      </c>
      <c r="U120" s="19">
        <v>0</v>
      </c>
      <c r="V120" s="7" t="s">
        <v>387</v>
      </c>
      <c r="W120" s="19">
        <f t="shared" si="7"/>
        <v>2583.333333333333</v>
      </c>
      <c r="X120" s="7" t="s">
        <v>386</v>
      </c>
      <c r="Y120" s="7" t="s">
        <v>10</v>
      </c>
      <c r="Z120" s="7" t="s">
        <v>383</v>
      </c>
      <c r="AA120" s="7" t="s">
        <v>10</v>
      </c>
      <c r="AB120" s="7" t="s">
        <v>383</v>
      </c>
      <c r="AC120" s="7" t="s">
        <v>10</v>
      </c>
      <c r="AD120" s="7" t="s">
        <v>383</v>
      </c>
      <c r="AE120" s="19">
        <v>0</v>
      </c>
      <c r="AF120" s="7" t="s">
        <v>3</v>
      </c>
      <c r="AG120" s="19">
        <v>9350</v>
      </c>
      <c r="AH120" s="7" t="s">
        <v>3</v>
      </c>
      <c r="AI120" s="7" t="s">
        <v>10</v>
      </c>
      <c r="AJ120" s="7" t="s">
        <v>383</v>
      </c>
      <c r="AK120" s="19">
        <f t="shared" si="8"/>
        <v>1007.5</v>
      </c>
      <c r="AL120" s="7" t="s">
        <v>387</v>
      </c>
      <c r="AM120" s="19">
        <f t="shared" si="5"/>
        <v>2650.8</v>
      </c>
      <c r="AN120" s="7" t="s">
        <v>4</v>
      </c>
      <c r="AO120" s="19">
        <v>600</v>
      </c>
      <c r="AP120" s="7" t="s">
        <v>3</v>
      </c>
      <c r="AQ120" s="7" t="s">
        <v>10</v>
      </c>
      <c r="AR120" s="7" t="s">
        <v>383</v>
      </c>
      <c r="AS120" s="7" t="s">
        <v>10</v>
      </c>
    </row>
    <row r="121" spans="1:45" s="15" customFormat="1" ht="28.5" customHeight="1">
      <c r="A121" s="17"/>
      <c r="B121" s="4" t="s">
        <v>5</v>
      </c>
      <c r="C121" s="4">
        <v>7</v>
      </c>
      <c r="D121" s="12" t="s">
        <v>477</v>
      </c>
      <c r="E121" s="13" t="s">
        <v>477</v>
      </c>
      <c r="F121" s="9" t="s">
        <v>356</v>
      </c>
      <c r="G121" s="14" t="s">
        <v>478</v>
      </c>
      <c r="H121" s="6" t="s">
        <v>479</v>
      </c>
      <c r="I121" s="6" t="s">
        <v>126</v>
      </c>
      <c r="J121" s="6" t="s">
        <v>353</v>
      </c>
      <c r="K121" s="19">
        <v>13600</v>
      </c>
      <c r="L121" s="19">
        <v>10359.16</v>
      </c>
      <c r="M121" s="7" t="s">
        <v>10</v>
      </c>
      <c r="N121" s="7" t="s">
        <v>10</v>
      </c>
      <c r="O121" s="7" t="s">
        <v>383</v>
      </c>
      <c r="P121" s="7" t="s">
        <v>10</v>
      </c>
      <c r="Q121" s="7" t="s">
        <v>10</v>
      </c>
      <c r="R121" s="7" t="s">
        <v>383</v>
      </c>
      <c r="S121" s="19">
        <f t="shared" si="6"/>
        <v>18133.333333333332</v>
      </c>
      <c r="T121" s="7" t="s">
        <v>3</v>
      </c>
      <c r="U121" s="19">
        <v>0</v>
      </c>
      <c r="V121" s="7" t="s">
        <v>387</v>
      </c>
      <c r="W121" s="19">
        <f t="shared" si="7"/>
        <v>2266.6666666666665</v>
      </c>
      <c r="X121" s="7" t="s">
        <v>386</v>
      </c>
      <c r="Y121" s="7" t="s">
        <v>10</v>
      </c>
      <c r="Z121" s="7" t="s">
        <v>383</v>
      </c>
      <c r="AA121" s="7" t="s">
        <v>10</v>
      </c>
      <c r="AB121" s="7" t="s">
        <v>383</v>
      </c>
      <c r="AC121" s="7" t="s">
        <v>10</v>
      </c>
      <c r="AD121" s="7" t="s">
        <v>383</v>
      </c>
      <c r="AE121" s="19">
        <v>0</v>
      </c>
      <c r="AF121" s="7" t="s">
        <v>3</v>
      </c>
      <c r="AG121" s="19">
        <v>9350</v>
      </c>
      <c r="AH121" s="7" t="s">
        <v>3</v>
      </c>
      <c r="AI121" s="7" t="s">
        <v>10</v>
      </c>
      <c r="AJ121" s="7" t="s">
        <v>383</v>
      </c>
      <c r="AK121" s="19">
        <f>IF(K121&gt;=80.04*300,80.04*300*0.09/2,K121*0.09/2)</f>
        <v>612</v>
      </c>
      <c r="AL121" s="7" t="s">
        <v>387</v>
      </c>
      <c r="AM121" s="19">
        <f t="shared" si="5"/>
        <v>2650.8</v>
      </c>
      <c r="AN121" s="7" t="s">
        <v>4</v>
      </c>
      <c r="AO121" s="19">
        <v>600</v>
      </c>
      <c r="AP121" s="7" t="s">
        <v>3</v>
      </c>
      <c r="AQ121" s="7" t="s">
        <v>10</v>
      </c>
      <c r="AR121" s="7" t="s">
        <v>383</v>
      </c>
      <c r="AS121" s="7" t="s">
        <v>10</v>
      </c>
    </row>
    <row r="122" spans="1:45" s="15" customFormat="1" ht="28.5">
      <c r="A122" s="17"/>
      <c r="B122" s="4" t="s">
        <v>5</v>
      </c>
      <c r="C122" s="4">
        <v>7</v>
      </c>
      <c r="D122" s="12" t="s">
        <v>293</v>
      </c>
      <c r="E122" s="13" t="s">
        <v>278</v>
      </c>
      <c r="F122" s="5" t="s">
        <v>361</v>
      </c>
      <c r="G122" s="14" t="s">
        <v>300</v>
      </c>
      <c r="H122" s="6" t="s">
        <v>218</v>
      </c>
      <c r="I122" s="6" t="s">
        <v>301</v>
      </c>
      <c r="J122" s="6" t="s">
        <v>353</v>
      </c>
      <c r="K122" s="19">
        <v>10500</v>
      </c>
      <c r="L122" s="19">
        <v>8250.6949999999997</v>
      </c>
      <c r="M122" s="7" t="s">
        <v>10</v>
      </c>
      <c r="N122" s="7" t="s">
        <v>10</v>
      </c>
      <c r="O122" s="7" t="s">
        <v>383</v>
      </c>
      <c r="P122" s="7" t="s">
        <v>10</v>
      </c>
      <c r="Q122" s="7" t="s">
        <v>10</v>
      </c>
      <c r="R122" s="7" t="s">
        <v>383</v>
      </c>
      <c r="S122" s="19">
        <f t="shared" si="6"/>
        <v>14000</v>
      </c>
      <c r="T122" s="7" t="s">
        <v>3</v>
      </c>
      <c r="U122" s="19">
        <v>0</v>
      </c>
      <c r="V122" s="7" t="s">
        <v>387</v>
      </c>
      <c r="W122" s="19">
        <f t="shared" si="7"/>
        <v>1750</v>
      </c>
      <c r="X122" s="7" t="s">
        <v>386</v>
      </c>
      <c r="Y122" s="7" t="s">
        <v>10</v>
      </c>
      <c r="Z122" s="7" t="s">
        <v>383</v>
      </c>
      <c r="AA122" s="7" t="s">
        <v>10</v>
      </c>
      <c r="AB122" s="7" t="s">
        <v>383</v>
      </c>
      <c r="AC122" s="7" t="s">
        <v>10</v>
      </c>
      <c r="AD122" s="7" t="s">
        <v>383</v>
      </c>
      <c r="AE122" s="19">
        <v>0</v>
      </c>
      <c r="AF122" s="7" t="s">
        <v>3</v>
      </c>
      <c r="AG122" s="19">
        <v>9350</v>
      </c>
      <c r="AH122" s="7" t="s">
        <v>3</v>
      </c>
      <c r="AI122" s="7" t="s">
        <v>10</v>
      </c>
      <c r="AJ122" s="7" t="s">
        <v>383</v>
      </c>
      <c r="AK122" s="19">
        <f t="shared" si="8"/>
        <v>682.5</v>
      </c>
      <c r="AL122" s="7" t="s">
        <v>387</v>
      </c>
      <c r="AM122" s="19">
        <f t="shared" si="5"/>
        <v>2650.8</v>
      </c>
      <c r="AN122" s="7" t="s">
        <v>4</v>
      </c>
      <c r="AO122" s="19">
        <v>600</v>
      </c>
      <c r="AP122" s="7" t="s">
        <v>3</v>
      </c>
      <c r="AQ122" s="7" t="s">
        <v>10</v>
      </c>
      <c r="AR122" s="7" t="s">
        <v>383</v>
      </c>
      <c r="AS122" s="7" t="s">
        <v>10</v>
      </c>
    </row>
    <row r="123" spans="1:45" s="15" customFormat="1" ht="22.5" customHeight="1">
      <c r="A123" s="17"/>
      <c r="B123" s="4" t="s">
        <v>5</v>
      </c>
      <c r="C123" s="4">
        <v>7</v>
      </c>
      <c r="D123" s="12" t="s">
        <v>278</v>
      </c>
      <c r="E123" s="13" t="s">
        <v>278</v>
      </c>
      <c r="F123" s="5" t="s">
        <v>360</v>
      </c>
      <c r="G123" s="14" t="s">
        <v>302</v>
      </c>
      <c r="H123" s="6" t="s">
        <v>102</v>
      </c>
      <c r="I123" s="6" t="s">
        <v>303</v>
      </c>
      <c r="J123" s="6" t="s">
        <v>354</v>
      </c>
      <c r="K123" s="19">
        <v>9000</v>
      </c>
      <c r="L123" s="19">
        <v>7185.8</v>
      </c>
      <c r="M123" s="7" t="s">
        <v>10</v>
      </c>
      <c r="N123" s="7" t="s">
        <v>10</v>
      </c>
      <c r="O123" s="7" t="s">
        <v>383</v>
      </c>
      <c r="P123" s="7" t="s">
        <v>10</v>
      </c>
      <c r="Q123" s="7" t="s">
        <v>10</v>
      </c>
      <c r="R123" s="7" t="s">
        <v>383</v>
      </c>
      <c r="S123" s="19">
        <f t="shared" si="6"/>
        <v>12000</v>
      </c>
      <c r="T123" s="7" t="s">
        <v>3</v>
      </c>
      <c r="U123" s="19">
        <v>0</v>
      </c>
      <c r="V123" s="7" t="s">
        <v>387</v>
      </c>
      <c r="W123" s="19">
        <f t="shared" si="7"/>
        <v>1500</v>
      </c>
      <c r="X123" s="7" t="s">
        <v>386</v>
      </c>
      <c r="Y123" s="7" t="s">
        <v>10</v>
      </c>
      <c r="Z123" s="7" t="s">
        <v>383</v>
      </c>
      <c r="AA123" s="7" t="s">
        <v>10</v>
      </c>
      <c r="AB123" s="7" t="s">
        <v>383</v>
      </c>
      <c r="AC123" s="7" t="s">
        <v>10</v>
      </c>
      <c r="AD123" s="7" t="s">
        <v>383</v>
      </c>
      <c r="AE123" s="19">
        <v>0</v>
      </c>
      <c r="AF123" s="7" t="s">
        <v>3</v>
      </c>
      <c r="AG123" s="19">
        <v>9350</v>
      </c>
      <c r="AH123" s="7" t="s">
        <v>3</v>
      </c>
      <c r="AI123" s="7" t="s">
        <v>10</v>
      </c>
      <c r="AJ123" s="7" t="s">
        <v>383</v>
      </c>
      <c r="AK123" s="19">
        <f t="shared" si="8"/>
        <v>585</v>
      </c>
      <c r="AL123" s="7" t="s">
        <v>387</v>
      </c>
      <c r="AM123" s="19">
        <f t="shared" si="5"/>
        <v>2650.8</v>
      </c>
      <c r="AN123" s="7" t="s">
        <v>4</v>
      </c>
      <c r="AO123" s="19">
        <v>600</v>
      </c>
      <c r="AP123" s="7" t="s">
        <v>3</v>
      </c>
      <c r="AQ123" s="7" t="s">
        <v>10</v>
      </c>
      <c r="AR123" s="7" t="s">
        <v>383</v>
      </c>
      <c r="AS123" s="7" t="s">
        <v>10</v>
      </c>
    </row>
    <row r="124" spans="1:45" s="15" customFormat="1" ht="22.5" customHeight="1">
      <c r="A124" s="17"/>
      <c r="B124" s="4" t="s">
        <v>5</v>
      </c>
      <c r="C124" s="4">
        <v>6</v>
      </c>
      <c r="D124" s="12" t="s">
        <v>304</v>
      </c>
      <c r="E124" s="13" t="s">
        <v>275</v>
      </c>
      <c r="F124" s="5" t="s">
        <v>361</v>
      </c>
      <c r="G124" s="14" t="s">
        <v>305</v>
      </c>
      <c r="H124" s="6" t="s">
        <v>306</v>
      </c>
      <c r="I124" s="6" t="s">
        <v>129</v>
      </c>
      <c r="J124" s="6" t="s">
        <v>353</v>
      </c>
      <c r="K124" s="19">
        <v>19000</v>
      </c>
      <c r="L124" s="19">
        <v>14031.97</v>
      </c>
      <c r="M124" s="7" t="s">
        <v>10</v>
      </c>
      <c r="N124" s="7" t="s">
        <v>10</v>
      </c>
      <c r="O124" s="7" t="s">
        <v>383</v>
      </c>
      <c r="P124" s="7" t="s">
        <v>10</v>
      </c>
      <c r="Q124" s="7" t="s">
        <v>10</v>
      </c>
      <c r="R124" s="7" t="s">
        <v>383</v>
      </c>
      <c r="S124" s="19">
        <f t="shared" si="6"/>
        <v>25333.333333333336</v>
      </c>
      <c r="T124" s="7" t="s">
        <v>3</v>
      </c>
      <c r="U124" s="19">
        <v>68</v>
      </c>
      <c r="V124" s="7" t="s">
        <v>387</v>
      </c>
      <c r="W124" s="19">
        <f t="shared" si="7"/>
        <v>3166.666666666667</v>
      </c>
      <c r="X124" s="7" t="s">
        <v>386</v>
      </c>
      <c r="Y124" s="7" t="s">
        <v>10</v>
      </c>
      <c r="Z124" s="7" t="s">
        <v>383</v>
      </c>
      <c r="AA124" s="7" t="s">
        <v>10</v>
      </c>
      <c r="AB124" s="7" t="s">
        <v>383</v>
      </c>
      <c r="AC124" s="7" t="s">
        <v>10</v>
      </c>
      <c r="AD124" s="7" t="s">
        <v>383</v>
      </c>
      <c r="AE124" s="19">
        <f>17400/30*25</f>
        <v>14500</v>
      </c>
      <c r="AF124" s="7" t="s">
        <v>3</v>
      </c>
      <c r="AG124" s="19">
        <v>9350</v>
      </c>
      <c r="AH124" s="7" t="s">
        <v>3</v>
      </c>
      <c r="AI124" s="7" t="s">
        <v>10</v>
      </c>
      <c r="AJ124" s="7" t="s">
        <v>383</v>
      </c>
      <c r="AK124" s="19">
        <f t="shared" si="8"/>
        <v>1235</v>
      </c>
      <c r="AL124" s="7" t="s">
        <v>387</v>
      </c>
      <c r="AM124" s="19">
        <f t="shared" si="5"/>
        <v>2650.8</v>
      </c>
      <c r="AN124" s="7" t="s">
        <v>4</v>
      </c>
      <c r="AO124" s="19">
        <v>600</v>
      </c>
      <c r="AP124" s="7" t="s">
        <v>3</v>
      </c>
      <c r="AQ124" s="7" t="s">
        <v>10</v>
      </c>
      <c r="AR124" s="7" t="s">
        <v>383</v>
      </c>
      <c r="AS124" s="7" t="s">
        <v>10</v>
      </c>
    </row>
    <row r="125" spans="1:45" s="15" customFormat="1" ht="22.5" customHeight="1">
      <c r="A125" s="17"/>
      <c r="B125" s="4" t="s">
        <v>5</v>
      </c>
      <c r="C125" s="4">
        <v>6</v>
      </c>
      <c r="D125" s="12" t="s">
        <v>304</v>
      </c>
      <c r="E125" s="13" t="s">
        <v>275</v>
      </c>
      <c r="F125" s="5" t="s">
        <v>361</v>
      </c>
      <c r="G125" s="14" t="s">
        <v>307</v>
      </c>
      <c r="H125" s="6" t="s">
        <v>133</v>
      </c>
      <c r="I125" s="6" t="s">
        <v>308</v>
      </c>
      <c r="J125" s="6" t="s">
        <v>354</v>
      </c>
      <c r="K125" s="19">
        <v>17500</v>
      </c>
      <c r="L125" s="19">
        <v>13011.744999999999</v>
      </c>
      <c r="M125" s="7" t="s">
        <v>10</v>
      </c>
      <c r="N125" s="7" t="s">
        <v>10</v>
      </c>
      <c r="O125" s="7" t="s">
        <v>383</v>
      </c>
      <c r="P125" s="7" t="s">
        <v>10</v>
      </c>
      <c r="Q125" s="7" t="s">
        <v>10</v>
      </c>
      <c r="R125" s="7" t="s">
        <v>383</v>
      </c>
      <c r="S125" s="19">
        <f t="shared" si="6"/>
        <v>23333.333333333336</v>
      </c>
      <c r="T125" s="7" t="s">
        <v>3</v>
      </c>
      <c r="U125" s="19">
        <v>68</v>
      </c>
      <c r="V125" s="7" t="s">
        <v>387</v>
      </c>
      <c r="W125" s="19">
        <f t="shared" si="7"/>
        <v>2916.666666666667</v>
      </c>
      <c r="X125" s="7" t="s">
        <v>386</v>
      </c>
      <c r="Y125" s="7" t="s">
        <v>10</v>
      </c>
      <c r="Z125" s="7" t="s">
        <v>383</v>
      </c>
      <c r="AA125" s="7" t="s">
        <v>10</v>
      </c>
      <c r="AB125" s="7" t="s">
        <v>383</v>
      </c>
      <c r="AC125" s="7" t="s">
        <v>10</v>
      </c>
      <c r="AD125" s="7" t="s">
        <v>383</v>
      </c>
      <c r="AE125" s="19">
        <f>17300/30*30</f>
        <v>17300</v>
      </c>
      <c r="AF125" s="7" t="s">
        <v>3</v>
      </c>
      <c r="AG125" s="19">
        <v>9350</v>
      </c>
      <c r="AH125" s="7" t="s">
        <v>3</v>
      </c>
      <c r="AI125" s="7" t="s">
        <v>10</v>
      </c>
      <c r="AJ125" s="7" t="s">
        <v>383</v>
      </c>
      <c r="AK125" s="19">
        <f t="shared" si="8"/>
        <v>1137.5</v>
      </c>
      <c r="AL125" s="7" t="s">
        <v>387</v>
      </c>
      <c r="AM125" s="19">
        <f t="shared" si="5"/>
        <v>2650.8</v>
      </c>
      <c r="AN125" s="7" t="s">
        <v>4</v>
      </c>
      <c r="AO125" s="19">
        <v>600</v>
      </c>
      <c r="AP125" s="7" t="s">
        <v>3</v>
      </c>
      <c r="AQ125" s="7" t="s">
        <v>10</v>
      </c>
      <c r="AR125" s="7" t="s">
        <v>383</v>
      </c>
      <c r="AS125" s="7" t="s">
        <v>10</v>
      </c>
    </row>
    <row r="126" spans="1:45" s="15" customFormat="1" ht="22.5" customHeight="1">
      <c r="A126" s="17"/>
      <c r="B126" s="4" t="s">
        <v>5</v>
      </c>
      <c r="C126" s="4">
        <v>6</v>
      </c>
      <c r="D126" s="12" t="s">
        <v>304</v>
      </c>
      <c r="E126" s="13" t="s">
        <v>275</v>
      </c>
      <c r="F126" s="5" t="s">
        <v>361</v>
      </c>
      <c r="G126" s="14" t="s">
        <v>309</v>
      </c>
      <c r="H126" s="6"/>
      <c r="I126" s="6" t="s">
        <v>491</v>
      </c>
      <c r="J126" s="6" t="s">
        <v>353</v>
      </c>
      <c r="K126" s="19">
        <v>16000</v>
      </c>
      <c r="L126" s="19">
        <v>11991.52</v>
      </c>
      <c r="M126" s="7" t="s">
        <v>10</v>
      </c>
      <c r="N126" s="7" t="s">
        <v>10</v>
      </c>
      <c r="O126" s="7" t="s">
        <v>383</v>
      </c>
      <c r="P126" s="7" t="s">
        <v>10</v>
      </c>
      <c r="Q126" s="7" t="s">
        <v>10</v>
      </c>
      <c r="R126" s="7" t="s">
        <v>383</v>
      </c>
      <c r="S126" s="19">
        <f t="shared" si="6"/>
        <v>21333.333333333336</v>
      </c>
      <c r="T126" s="7" t="s">
        <v>3</v>
      </c>
      <c r="U126" s="19">
        <v>68</v>
      </c>
      <c r="V126" s="7" t="s">
        <v>387</v>
      </c>
      <c r="W126" s="19">
        <f t="shared" si="7"/>
        <v>2666.666666666667</v>
      </c>
      <c r="X126" s="7" t="s">
        <v>386</v>
      </c>
      <c r="Y126" s="7" t="s">
        <v>10</v>
      </c>
      <c r="Z126" s="7" t="s">
        <v>383</v>
      </c>
      <c r="AA126" s="7" t="s">
        <v>10</v>
      </c>
      <c r="AB126" s="7" t="s">
        <v>383</v>
      </c>
      <c r="AC126" s="7" t="s">
        <v>10</v>
      </c>
      <c r="AD126" s="7" t="s">
        <v>383</v>
      </c>
      <c r="AE126" s="19">
        <f>15800/30*30</f>
        <v>15799.999999999998</v>
      </c>
      <c r="AF126" s="7" t="s">
        <v>3</v>
      </c>
      <c r="AG126" s="19">
        <v>9350</v>
      </c>
      <c r="AH126" s="7" t="s">
        <v>3</v>
      </c>
      <c r="AI126" s="7" t="s">
        <v>10</v>
      </c>
      <c r="AJ126" s="7" t="s">
        <v>383</v>
      </c>
      <c r="AK126" s="19">
        <f t="shared" si="8"/>
        <v>1040</v>
      </c>
      <c r="AL126" s="7" t="s">
        <v>387</v>
      </c>
      <c r="AM126" s="19">
        <f t="shared" si="5"/>
        <v>2650.8</v>
      </c>
      <c r="AN126" s="7" t="s">
        <v>4</v>
      </c>
      <c r="AO126" s="19">
        <v>600</v>
      </c>
      <c r="AP126" s="7" t="s">
        <v>3</v>
      </c>
      <c r="AQ126" s="7" t="s">
        <v>10</v>
      </c>
      <c r="AR126" s="7" t="s">
        <v>383</v>
      </c>
      <c r="AS126" s="7" t="s">
        <v>10</v>
      </c>
    </row>
    <row r="127" spans="1:45" s="15" customFormat="1" ht="22.5" customHeight="1">
      <c r="A127" s="17"/>
      <c r="B127" s="4" t="s">
        <v>5</v>
      </c>
      <c r="C127" s="4">
        <v>6</v>
      </c>
      <c r="D127" s="12" t="s">
        <v>304</v>
      </c>
      <c r="E127" s="13" t="s">
        <v>275</v>
      </c>
      <c r="F127" s="5" t="s">
        <v>361</v>
      </c>
      <c r="G127" s="14" t="s">
        <v>310</v>
      </c>
      <c r="H127" s="6" t="s">
        <v>67</v>
      </c>
      <c r="I127" s="6" t="s">
        <v>311</v>
      </c>
      <c r="J127" s="6" t="s">
        <v>353</v>
      </c>
      <c r="K127" s="19">
        <v>15500</v>
      </c>
      <c r="L127" s="19">
        <v>11651.445</v>
      </c>
      <c r="M127" s="7" t="s">
        <v>10</v>
      </c>
      <c r="N127" s="7" t="s">
        <v>10</v>
      </c>
      <c r="O127" s="7" t="s">
        <v>383</v>
      </c>
      <c r="P127" s="7" t="s">
        <v>10</v>
      </c>
      <c r="Q127" s="7" t="s">
        <v>10</v>
      </c>
      <c r="R127" s="7" t="s">
        <v>383</v>
      </c>
      <c r="S127" s="19">
        <f t="shared" si="6"/>
        <v>20666.666666666664</v>
      </c>
      <c r="T127" s="7" t="s">
        <v>3</v>
      </c>
      <c r="U127" s="19">
        <v>23</v>
      </c>
      <c r="V127" s="7" t="s">
        <v>387</v>
      </c>
      <c r="W127" s="19">
        <f t="shared" si="7"/>
        <v>2583.333333333333</v>
      </c>
      <c r="X127" s="7" t="s">
        <v>386</v>
      </c>
      <c r="Y127" s="7" t="s">
        <v>10</v>
      </c>
      <c r="Z127" s="7" t="s">
        <v>383</v>
      </c>
      <c r="AA127" s="7" t="s">
        <v>10</v>
      </c>
      <c r="AB127" s="7" t="s">
        <v>383</v>
      </c>
      <c r="AC127" s="7" t="s">
        <v>10</v>
      </c>
      <c r="AD127" s="7" t="s">
        <v>383</v>
      </c>
      <c r="AE127" s="19">
        <f>12900/30*15</f>
        <v>6450</v>
      </c>
      <c r="AF127" s="7" t="s">
        <v>3</v>
      </c>
      <c r="AG127" s="19">
        <v>9350</v>
      </c>
      <c r="AH127" s="7" t="s">
        <v>3</v>
      </c>
      <c r="AI127" s="7" t="s">
        <v>10</v>
      </c>
      <c r="AJ127" s="7" t="s">
        <v>383</v>
      </c>
      <c r="AK127" s="19">
        <f t="shared" si="8"/>
        <v>1007.5</v>
      </c>
      <c r="AL127" s="7" t="s">
        <v>387</v>
      </c>
      <c r="AM127" s="19">
        <f t="shared" si="5"/>
        <v>2650.8</v>
      </c>
      <c r="AN127" s="7" t="s">
        <v>4</v>
      </c>
      <c r="AO127" s="19">
        <v>600</v>
      </c>
      <c r="AP127" s="7" t="s">
        <v>3</v>
      </c>
      <c r="AQ127" s="7" t="s">
        <v>10</v>
      </c>
      <c r="AR127" s="7" t="s">
        <v>383</v>
      </c>
      <c r="AS127" s="7" t="s">
        <v>10</v>
      </c>
    </row>
    <row r="128" spans="1:45" s="15" customFormat="1" ht="22.5" customHeight="1">
      <c r="A128" s="17"/>
      <c r="B128" s="4" t="s">
        <v>5</v>
      </c>
      <c r="C128" s="4">
        <v>6</v>
      </c>
      <c r="D128" s="12" t="s">
        <v>304</v>
      </c>
      <c r="E128" s="13" t="s">
        <v>275</v>
      </c>
      <c r="F128" s="5" t="s">
        <v>361</v>
      </c>
      <c r="G128" s="14" t="s">
        <v>252</v>
      </c>
      <c r="H128" s="6" t="s">
        <v>54</v>
      </c>
      <c r="I128" s="6" t="s">
        <v>211</v>
      </c>
      <c r="J128" s="6" t="s">
        <v>353</v>
      </c>
      <c r="K128" s="19">
        <v>10500</v>
      </c>
      <c r="L128" s="19">
        <v>8250.6949999999997</v>
      </c>
      <c r="M128" s="7" t="s">
        <v>10</v>
      </c>
      <c r="N128" s="7" t="s">
        <v>10</v>
      </c>
      <c r="O128" s="7" t="s">
        <v>383</v>
      </c>
      <c r="P128" s="7" t="s">
        <v>10</v>
      </c>
      <c r="Q128" s="7" t="s">
        <v>10</v>
      </c>
      <c r="R128" s="7" t="s">
        <v>383</v>
      </c>
      <c r="S128" s="19">
        <f t="shared" si="6"/>
        <v>14000</v>
      </c>
      <c r="T128" s="7" t="s">
        <v>3</v>
      </c>
      <c r="U128" s="19">
        <v>0</v>
      </c>
      <c r="V128" s="7" t="s">
        <v>387</v>
      </c>
      <c r="W128" s="19">
        <f t="shared" si="7"/>
        <v>1750</v>
      </c>
      <c r="X128" s="7" t="s">
        <v>386</v>
      </c>
      <c r="Y128" s="7" t="s">
        <v>10</v>
      </c>
      <c r="Z128" s="7" t="s">
        <v>383</v>
      </c>
      <c r="AA128" s="7" t="s">
        <v>10</v>
      </c>
      <c r="AB128" s="7" t="s">
        <v>383</v>
      </c>
      <c r="AC128" s="7" t="s">
        <v>10</v>
      </c>
      <c r="AD128" s="7" t="s">
        <v>383</v>
      </c>
      <c r="AE128" s="19">
        <v>0</v>
      </c>
      <c r="AF128" s="7" t="s">
        <v>3</v>
      </c>
      <c r="AG128" s="19">
        <v>9350</v>
      </c>
      <c r="AH128" s="7" t="s">
        <v>3</v>
      </c>
      <c r="AI128" s="7" t="s">
        <v>10</v>
      </c>
      <c r="AJ128" s="7" t="s">
        <v>383</v>
      </c>
      <c r="AK128" s="19">
        <f t="shared" si="8"/>
        <v>682.5</v>
      </c>
      <c r="AL128" s="7" t="s">
        <v>387</v>
      </c>
      <c r="AM128" s="19">
        <f t="shared" si="5"/>
        <v>2650.8</v>
      </c>
      <c r="AN128" s="7" t="s">
        <v>4</v>
      </c>
      <c r="AO128" s="19">
        <v>600</v>
      </c>
      <c r="AP128" s="7" t="s">
        <v>3</v>
      </c>
      <c r="AQ128" s="7" t="s">
        <v>10</v>
      </c>
      <c r="AR128" s="7" t="s">
        <v>383</v>
      </c>
      <c r="AS128" s="7" t="s">
        <v>10</v>
      </c>
    </row>
    <row r="129" spans="1:45" s="15" customFormat="1" ht="22.5" customHeight="1">
      <c r="A129" s="17"/>
      <c r="B129" s="4" t="s">
        <v>5</v>
      </c>
      <c r="C129" s="4">
        <v>6</v>
      </c>
      <c r="D129" s="12" t="s">
        <v>312</v>
      </c>
      <c r="E129" s="13" t="s">
        <v>312</v>
      </c>
      <c r="F129" s="5" t="s">
        <v>357</v>
      </c>
      <c r="G129" s="14" t="s">
        <v>313</v>
      </c>
      <c r="H129" s="6" t="s">
        <v>314</v>
      </c>
      <c r="I129" s="6" t="s">
        <v>315</v>
      </c>
      <c r="J129" s="6" t="s">
        <v>353</v>
      </c>
      <c r="K129" s="19">
        <v>10500</v>
      </c>
      <c r="L129" s="19">
        <v>8250.6949999999997</v>
      </c>
      <c r="M129" s="7" t="s">
        <v>10</v>
      </c>
      <c r="N129" s="7" t="s">
        <v>10</v>
      </c>
      <c r="O129" s="7" t="s">
        <v>383</v>
      </c>
      <c r="P129" s="7" t="s">
        <v>10</v>
      </c>
      <c r="Q129" s="7" t="s">
        <v>10</v>
      </c>
      <c r="R129" s="7" t="s">
        <v>383</v>
      </c>
      <c r="S129" s="19">
        <f t="shared" si="6"/>
        <v>14000</v>
      </c>
      <c r="T129" s="7" t="s">
        <v>3</v>
      </c>
      <c r="U129" s="19">
        <v>0</v>
      </c>
      <c r="V129" s="7" t="s">
        <v>387</v>
      </c>
      <c r="W129" s="19">
        <f t="shared" si="7"/>
        <v>1750</v>
      </c>
      <c r="X129" s="7" t="s">
        <v>386</v>
      </c>
      <c r="Y129" s="7" t="s">
        <v>10</v>
      </c>
      <c r="Z129" s="7" t="s">
        <v>383</v>
      </c>
      <c r="AA129" s="7" t="s">
        <v>10</v>
      </c>
      <c r="AB129" s="7" t="s">
        <v>383</v>
      </c>
      <c r="AC129" s="7" t="s">
        <v>10</v>
      </c>
      <c r="AD129" s="7" t="s">
        <v>383</v>
      </c>
      <c r="AE129" s="19">
        <v>0</v>
      </c>
      <c r="AF129" s="7" t="s">
        <v>3</v>
      </c>
      <c r="AG129" s="19">
        <v>9350</v>
      </c>
      <c r="AH129" s="7" t="s">
        <v>3</v>
      </c>
      <c r="AI129" s="7" t="s">
        <v>10</v>
      </c>
      <c r="AJ129" s="7" t="s">
        <v>383</v>
      </c>
      <c r="AK129" s="19">
        <f t="shared" si="8"/>
        <v>682.5</v>
      </c>
      <c r="AL129" s="7" t="s">
        <v>387</v>
      </c>
      <c r="AM129" s="19">
        <f t="shared" si="5"/>
        <v>2650.8</v>
      </c>
      <c r="AN129" s="7" t="s">
        <v>4</v>
      </c>
      <c r="AO129" s="19">
        <v>600</v>
      </c>
      <c r="AP129" s="7" t="s">
        <v>3</v>
      </c>
      <c r="AQ129" s="7" t="s">
        <v>10</v>
      </c>
      <c r="AR129" s="7" t="s">
        <v>383</v>
      </c>
      <c r="AS129" s="7" t="s">
        <v>10</v>
      </c>
    </row>
    <row r="130" spans="1:45" s="15" customFormat="1" ht="22.5" customHeight="1">
      <c r="A130" s="17"/>
      <c r="B130" s="4" t="s">
        <v>5</v>
      </c>
      <c r="C130" s="4">
        <v>6</v>
      </c>
      <c r="D130" s="12" t="s">
        <v>312</v>
      </c>
      <c r="E130" s="13" t="s">
        <v>312</v>
      </c>
      <c r="F130" s="5" t="s">
        <v>357</v>
      </c>
      <c r="G130" s="14" t="s">
        <v>316</v>
      </c>
      <c r="H130" s="6" t="s">
        <v>317</v>
      </c>
      <c r="I130" s="6" t="s">
        <v>318</v>
      </c>
      <c r="J130" s="6" t="s">
        <v>353</v>
      </c>
      <c r="K130" s="19">
        <v>10500</v>
      </c>
      <c r="L130" s="19">
        <v>8250.6949999999997</v>
      </c>
      <c r="M130" s="7" t="s">
        <v>10</v>
      </c>
      <c r="N130" s="7" t="s">
        <v>10</v>
      </c>
      <c r="O130" s="7" t="s">
        <v>383</v>
      </c>
      <c r="P130" s="7" t="s">
        <v>10</v>
      </c>
      <c r="Q130" s="7" t="s">
        <v>10</v>
      </c>
      <c r="R130" s="7" t="s">
        <v>383</v>
      </c>
      <c r="S130" s="19">
        <f t="shared" si="6"/>
        <v>14000</v>
      </c>
      <c r="T130" s="7" t="s">
        <v>3</v>
      </c>
      <c r="U130" s="19">
        <v>0</v>
      </c>
      <c r="V130" s="7" t="s">
        <v>387</v>
      </c>
      <c r="W130" s="19">
        <f t="shared" si="7"/>
        <v>1750</v>
      </c>
      <c r="X130" s="7" t="s">
        <v>386</v>
      </c>
      <c r="Y130" s="7" t="s">
        <v>10</v>
      </c>
      <c r="Z130" s="7" t="s">
        <v>383</v>
      </c>
      <c r="AA130" s="7" t="s">
        <v>10</v>
      </c>
      <c r="AB130" s="7" t="s">
        <v>383</v>
      </c>
      <c r="AC130" s="7" t="s">
        <v>10</v>
      </c>
      <c r="AD130" s="7" t="s">
        <v>383</v>
      </c>
      <c r="AE130" s="19">
        <v>0</v>
      </c>
      <c r="AF130" s="7" t="s">
        <v>3</v>
      </c>
      <c r="AG130" s="19">
        <v>9350</v>
      </c>
      <c r="AH130" s="7" t="s">
        <v>3</v>
      </c>
      <c r="AI130" s="7" t="s">
        <v>10</v>
      </c>
      <c r="AJ130" s="7" t="s">
        <v>383</v>
      </c>
      <c r="AK130" s="19">
        <f t="shared" si="8"/>
        <v>682.5</v>
      </c>
      <c r="AL130" s="7" t="s">
        <v>387</v>
      </c>
      <c r="AM130" s="19">
        <f t="shared" si="5"/>
        <v>2650.8</v>
      </c>
      <c r="AN130" s="7" t="s">
        <v>4</v>
      </c>
      <c r="AO130" s="19">
        <v>600</v>
      </c>
      <c r="AP130" s="7" t="s">
        <v>3</v>
      </c>
      <c r="AQ130" s="7" t="s">
        <v>10</v>
      </c>
      <c r="AR130" s="7" t="s">
        <v>383</v>
      </c>
      <c r="AS130" s="7" t="s">
        <v>10</v>
      </c>
    </row>
    <row r="131" spans="1:45" s="15" customFormat="1" ht="22.5" customHeight="1">
      <c r="A131" s="17"/>
      <c r="B131" s="4" t="s">
        <v>5</v>
      </c>
      <c r="C131" s="4">
        <v>4</v>
      </c>
      <c r="D131" s="12" t="s">
        <v>319</v>
      </c>
      <c r="E131" s="13" t="s">
        <v>319</v>
      </c>
      <c r="F131" s="5" t="s">
        <v>361</v>
      </c>
      <c r="G131" s="14" t="s">
        <v>323</v>
      </c>
      <c r="H131" s="6" t="s">
        <v>324</v>
      </c>
      <c r="I131" s="6" t="s">
        <v>325</v>
      </c>
      <c r="J131" s="6" t="s">
        <v>353</v>
      </c>
      <c r="K131" s="19">
        <v>10500</v>
      </c>
      <c r="L131" s="19">
        <v>8250.6949999999997</v>
      </c>
      <c r="M131" s="7" t="s">
        <v>10</v>
      </c>
      <c r="N131" s="7" t="s">
        <v>10</v>
      </c>
      <c r="O131" s="7" t="s">
        <v>383</v>
      </c>
      <c r="P131" s="7" t="s">
        <v>10</v>
      </c>
      <c r="Q131" s="7" t="s">
        <v>10</v>
      </c>
      <c r="R131" s="7" t="s">
        <v>383</v>
      </c>
      <c r="S131" s="19">
        <f t="shared" si="6"/>
        <v>14000</v>
      </c>
      <c r="T131" s="7" t="s">
        <v>3</v>
      </c>
      <c r="U131" s="19">
        <v>23</v>
      </c>
      <c r="V131" s="7" t="s">
        <v>387</v>
      </c>
      <c r="W131" s="19">
        <f t="shared" si="7"/>
        <v>1750</v>
      </c>
      <c r="X131" s="7" t="s">
        <v>386</v>
      </c>
      <c r="Y131" s="7" t="s">
        <v>10</v>
      </c>
      <c r="Z131" s="7" t="s">
        <v>383</v>
      </c>
      <c r="AA131" s="7" t="s">
        <v>10</v>
      </c>
      <c r="AB131" s="7" t="s">
        <v>383</v>
      </c>
      <c r="AC131" s="7" t="s">
        <v>10</v>
      </c>
      <c r="AD131" s="7" t="s">
        <v>383</v>
      </c>
      <c r="AE131" s="19">
        <f>9800/30*15</f>
        <v>4900</v>
      </c>
      <c r="AF131" s="7" t="s">
        <v>3</v>
      </c>
      <c r="AG131" s="19">
        <v>9350</v>
      </c>
      <c r="AH131" s="7" t="s">
        <v>3</v>
      </c>
      <c r="AI131" s="7" t="s">
        <v>10</v>
      </c>
      <c r="AJ131" s="7" t="s">
        <v>383</v>
      </c>
      <c r="AK131" s="19">
        <f t="shared" si="8"/>
        <v>682.5</v>
      </c>
      <c r="AL131" s="7" t="s">
        <v>387</v>
      </c>
      <c r="AM131" s="19">
        <f t="shared" si="5"/>
        <v>2650.8</v>
      </c>
      <c r="AN131" s="7" t="s">
        <v>4</v>
      </c>
      <c r="AO131" s="19">
        <v>600</v>
      </c>
      <c r="AP131" s="7" t="s">
        <v>3</v>
      </c>
      <c r="AQ131" s="7" t="s">
        <v>10</v>
      </c>
      <c r="AR131" s="7" t="s">
        <v>383</v>
      </c>
      <c r="AS131" s="7" t="s">
        <v>10</v>
      </c>
    </row>
    <row r="132" spans="1:45" s="15" customFormat="1" ht="22.5" customHeight="1">
      <c r="A132" s="17"/>
      <c r="B132" s="4" t="s">
        <v>5</v>
      </c>
      <c r="C132" s="4">
        <v>4</v>
      </c>
      <c r="D132" s="12" t="s">
        <v>319</v>
      </c>
      <c r="E132" s="13" t="s">
        <v>319</v>
      </c>
      <c r="F132" s="5" t="s">
        <v>361</v>
      </c>
      <c r="G132" s="14" t="s">
        <v>326</v>
      </c>
      <c r="H132" s="6" t="s">
        <v>327</v>
      </c>
      <c r="I132" s="6" t="s">
        <v>328</v>
      </c>
      <c r="J132" s="6" t="s">
        <v>354</v>
      </c>
      <c r="K132" s="19">
        <v>9000</v>
      </c>
      <c r="L132" s="19">
        <v>7185.8</v>
      </c>
      <c r="M132" s="7" t="s">
        <v>10</v>
      </c>
      <c r="N132" s="7" t="s">
        <v>10</v>
      </c>
      <c r="O132" s="7" t="s">
        <v>383</v>
      </c>
      <c r="P132" s="7" t="s">
        <v>10</v>
      </c>
      <c r="Q132" s="7" t="s">
        <v>10</v>
      </c>
      <c r="R132" s="7" t="s">
        <v>383</v>
      </c>
      <c r="S132" s="19">
        <f t="shared" si="6"/>
        <v>12000</v>
      </c>
      <c r="T132" s="7" t="s">
        <v>3</v>
      </c>
      <c r="U132" s="19">
        <v>23</v>
      </c>
      <c r="V132" s="7" t="s">
        <v>387</v>
      </c>
      <c r="W132" s="19">
        <f t="shared" si="7"/>
        <v>1500</v>
      </c>
      <c r="X132" s="7" t="s">
        <v>386</v>
      </c>
      <c r="Y132" s="7" t="s">
        <v>10</v>
      </c>
      <c r="Z132" s="7" t="s">
        <v>383</v>
      </c>
      <c r="AA132" s="7" t="s">
        <v>10</v>
      </c>
      <c r="AB132" s="7" t="s">
        <v>383</v>
      </c>
      <c r="AC132" s="7" t="s">
        <v>10</v>
      </c>
      <c r="AD132" s="7" t="s">
        <v>383</v>
      </c>
      <c r="AE132" s="19">
        <f>7900/30*15</f>
        <v>3949.9999999999995</v>
      </c>
      <c r="AF132" s="7" t="s">
        <v>3</v>
      </c>
      <c r="AG132" s="19">
        <v>9350</v>
      </c>
      <c r="AH132" s="7" t="s">
        <v>3</v>
      </c>
      <c r="AI132" s="7" t="s">
        <v>10</v>
      </c>
      <c r="AJ132" s="7" t="s">
        <v>383</v>
      </c>
      <c r="AK132" s="19">
        <f t="shared" si="8"/>
        <v>585</v>
      </c>
      <c r="AL132" s="7" t="s">
        <v>387</v>
      </c>
      <c r="AM132" s="19">
        <f t="shared" si="5"/>
        <v>2650.8</v>
      </c>
      <c r="AN132" s="7" t="s">
        <v>4</v>
      </c>
      <c r="AO132" s="19">
        <v>600</v>
      </c>
      <c r="AP132" s="7" t="s">
        <v>3</v>
      </c>
      <c r="AQ132" s="7" t="s">
        <v>10</v>
      </c>
      <c r="AR132" s="7" t="s">
        <v>383</v>
      </c>
      <c r="AS132" s="7" t="s">
        <v>10</v>
      </c>
    </row>
    <row r="133" spans="1:45" s="15" customFormat="1" ht="22.5" customHeight="1">
      <c r="A133" s="17"/>
      <c r="B133" s="4" t="s">
        <v>5</v>
      </c>
      <c r="C133" s="4">
        <v>4</v>
      </c>
      <c r="D133" s="12" t="s">
        <v>319</v>
      </c>
      <c r="E133" s="13" t="s">
        <v>319</v>
      </c>
      <c r="F133" s="5" t="s">
        <v>361</v>
      </c>
      <c r="G133" s="14" t="s">
        <v>329</v>
      </c>
      <c r="H133" s="6"/>
      <c r="I133" s="6" t="s">
        <v>330</v>
      </c>
      <c r="J133" s="6" t="s">
        <v>353</v>
      </c>
      <c r="K133" s="19">
        <v>9000</v>
      </c>
      <c r="L133" s="19">
        <v>7185.8</v>
      </c>
      <c r="M133" s="7" t="s">
        <v>10</v>
      </c>
      <c r="N133" s="7" t="s">
        <v>10</v>
      </c>
      <c r="O133" s="7" t="s">
        <v>383</v>
      </c>
      <c r="P133" s="7" t="s">
        <v>10</v>
      </c>
      <c r="Q133" s="7" t="s">
        <v>10</v>
      </c>
      <c r="R133" s="7" t="s">
        <v>383</v>
      </c>
      <c r="S133" s="19">
        <f t="shared" si="6"/>
        <v>12000</v>
      </c>
      <c r="T133" s="7" t="s">
        <v>3</v>
      </c>
      <c r="U133" s="19">
        <v>23</v>
      </c>
      <c r="V133" s="7" t="s">
        <v>387</v>
      </c>
      <c r="W133" s="19">
        <f t="shared" si="7"/>
        <v>1500</v>
      </c>
      <c r="X133" s="7" t="s">
        <v>386</v>
      </c>
      <c r="Y133" s="7" t="s">
        <v>10</v>
      </c>
      <c r="Z133" s="7" t="s">
        <v>383</v>
      </c>
      <c r="AA133" s="7" t="s">
        <v>10</v>
      </c>
      <c r="AB133" s="7" t="s">
        <v>383</v>
      </c>
      <c r="AC133" s="7" t="s">
        <v>10</v>
      </c>
      <c r="AD133" s="7" t="s">
        <v>383</v>
      </c>
      <c r="AE133" s="19">
        <f>7900/30*15</f>
        <v>3949.9999999999995</v>
      </c>
      <c r="AF133" s="7" t="s">
        <v>3</v>
      </c>
      <c r="AG133" s="19">
        <v>9350</v>
      </c>
      <c r="AH133" s="7" t="s">
        <v>3</v>
      </c>
      <c r="AI133" s="7" t="s">
        <v>10</v>
      </c>
      <c r="AJ133" s="7" t="s">
        <v>383</v>
      </c>
      <c r="AK133" s="19">
        <f t="shared" si="8"/>
        <v>585</v>
      </c>
      <c r="AL133" s="7" t="s">
        <v>387</v>
      </c>
      <c r="AM133" s="19">
        <f t="shared" si="5"/>
        <v>2650.8</v>
      </c>
      <c r="AN133" s="7" t="s">
        <v>4</v>
      </c>
      <c r="AO133" s="19">
        <v>600</v>
      </c>
      <c r="AP133" s="7" t="s">
        <v>3</v>
      </c>
      <c r="AQ133" s="7" t="s">
        <v>10</v>
      </c>
      <c r="AR133" s="7" t="s">
        <v>383</v>
      </c>
      <c r="AS133" s="7" t="s">
        <v>10</v>
      </c>
    </row>
    <row r="134" spans="1:45" s="15" customFormat="1" ht="22.5" customHeight="1">
      <c r="A134" s="17"/>
      <c r="B134" s="4" t="s">
        <v>5</v>
      </c>
      <c r="C134" s="4">
        <v>4</v>
      </c>
      <c r="D134" s="12" t="s">
        <v>319</v>
      </c>
      <c r="E134" s="13" t="s">
        <v>319</v>
      </c>
      <c r="F134" s="5" t="s">
        <v>361</v>
      </c>
      <c r="G134" s="14" t="s">
        <v>281</v>
      </c>
      <c r="H134" s="6" t="s">
        <v>331</v>
      </c>
      <c r="I134" s="6" t="s">
        <v>332</v>
      </c>
      <c r="J134" s="6" t="s">
        <v>353</v>
      </c>
      <c r="K134" s="19">
        <v>9000</v>
      </c>
      <c r="L134" s="19">
        <v>7185.8</v>
      </c>
      <c r="M134" s="7" t="s">
        <v>10</v>
      </c>
      <c r="N134" s="7" t="s">
        <v>10</v>
      </c>
      <c r="O134" s="7" t="s">
        <v>383</v>
      </c>
      <c r="P134" s="7" t="s">
        <v>10</v>
      </c>
      <c r="Q134" s="7" t="s">
        <v>10</v>
      </c>
      <c r="R134" s="7" t="s">
        <v>383</v>
      </c>
      <c r="S134" s="19">
        <f t="shared" si="6"/>
        <v>12000</v>
      </c>
      <c r="T134" s="7" t="s">
        <v>3</v>
      </c>
      <c r="U134" s="19">
        <v>0</v>
      </c>
      <c r="V134" s="7" t="s">
        <v>387</v>
      </c>
      <c r="W134" s="19">
        <f t="shared" si="7"/>
        <v>1500</v>
      </c>
      <c r="X134" s="7" t="s">
        <v>386</v>
      </c>
      <c r="Y134" s="7" t="s">
        <v>10</v>
      </c>
      <c r="Z134" s="7" t="s">
        <v>383</v>
      </c>
      <c r="AA134" s="7" t="s">
        <v>10</v>
      </c>
      <c r="AB134" s="7" t="s">
        <v>383</v>
      </c>
      <c r="AC134" s="7" t="s">
        <v>10</v>
      </c>
      <c r="AD134" s="7" t="s">
        <v>383</v>
      </c>
      <c r="AE134" s="19">
        <v>0</v>
      </c>
      <c r="AF134" s="7" t="s">
        <v>3</v>
      </c>
      <c r="AG134" s="19">
        <v>9350</v>
      </c>
      <c r="AH134" s="7" t="s">
        <v>3</v>
      </c>
      <c r="AI134" s="7" t="s">
        <v>10</v>
      </c>
      <c r="AJ134" s="7" t="s">
        <v>383</v>
      </c>
      <c r="AK134" s="19">
        <f t="shared" si="8"/>
        <v>585</v>
      </c>
      <c r="AL134" s="7" t="s">
        <v>387</v>
      </c>
      <c r="AM134" s="19">
        <f t="shared" si="5"/>
        <v>2650.8</v>
      </c>
      <c r="AN134" s="7" t="s">
        <v>4</v>
      </c>
      <c r="AO134" s="19">
        <v>600</v>
      </c>
      <c r="AP134" s="7" t="s">
        <v>3</v>
      </c>
      <c r="AQ134" s="7" t="s">
        <v>10</v>
      </c>
      <c r="AR134" s="7" t="s">
        <v>383</v>
      </c>
      <c r="AS134" s="7" t="s">
        <v>10</v>
      </c>
    </row>
    <row r="136" spans="1:45" s="23" customFormat="1">
      <c r="B136" s="23" t="s">
        <v>393</v>
      </c>
    </row>
    <row r="137" spans="1:45" s="23" customFormat="1">
      <c r="B137" s="22" t="s">
        <v>394</v>
      </c>
    </row>
    <row r="138" spans="1:45" s="23" customFormat="1">
      <c r="B138" s="23" t="s">
        <v>492</v>
      </c>
    </row>
    <row r="139" spans="1:45" s="23" customFormat="1">
      <c r="B139" s="23" t="s">
        <v>493</v>
      </c>
    </row>
  </sheetData>
  <mergeCells count="33">
    <mergeCell ref="AJ7:AJ11"/>
    <mergeCell ref="AK7:AP10"/>
    <mergeCell ref="AQ7:AQ11"/>
    <mergeCell ref="AR7:AR11"/>
    <mergeCell ref="AS7:AS11"/>
    <mergeCell ref="AI7:AI11"/>
    <mergeCell ref="Q7:Q11"/>
    <mergeCell ref="R7:R11"/>
    <mergeCell ref="S7:T10"/>
    <mergeCell ref="U7:X10"/>
    <mergeCell ref="Y7:Y11"/>
    <mergeCell ref="Z7:Z11"/>
    <mergeCell ref="AA7:AA11"/>
    <mergeCell ref="AB7:AB11"/>
    <mergeCell ref="AC7:AC11"/>
    <mergeCell ref="AD7:AD11"/>
    <mergeCell ref="AE7:AH10"/>
    <mergeCell ref="P7:P11"/>
    <mergeCell ref="B2:AS2"/>
    <mergeCell ref="B4:AS4"/>
    <mergeCell ref="B5:AS5"/>
    <mergeCell ref="B7:B11"/>
    <mergeCell ref="C7:C11"/>
    <mergeCell ref="D7:D11"/>
    <mergeCell ref="E7:E11"/>
    <mergeCell ref="F7:F11"/>
    <mergeCell ref="G7:I10"/>
    <mergeCell ref="J7:J11"/>
    <mergeCell ref="K7:K11"/>
    <mergeCell ref="L7:L11"/>
    <mergeCell ref="M7:M11"/>
    <mergeCell ref="N7:N11"/>
    <mergeCell ref="O7:O1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8"/>
  <sheetViews>
    <sheetView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32" t="s">
        <v>396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1" customFormat="1" ht="17.2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</row>
    <row r="4" spans="1:45" s="1" customFormat="1" ht="17.25" customHeight="1">
      <c r="B4" s="33" t="s">
        <v>397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1" customFormat="1" ht="17.25" customHeight="1">
      <c r="B5" s="33" t="s">
        <v>395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1" customFormat="1" ht="17.25" customHeight="1"/>
    <row r="7" spans="1:45" s="11" customFormat="1" ht="21" customHeight="1">
      <c r="B7" s="34" t="s">
        <v>363</v>
      </c>
      <c r="C7" s="34" t="s">
        <v>0</v>
      </c>
      <c r="D7" s="34" t="s">
        <v>1</v>
      </c>
      <c r="E7" s="34" t="s">
        <v>362</v>
      </c>
      <c r="F7" s="34" t="s">
        <v>349</v>
      </c>
      <c r="G7" s="37" t="s">
        <v>364</v>
      </c>
      <c r="H7" s="38"/>
      <c r="I7" s="39"/>
      <c r="J7" s="30" t="s">
        <v>350</v>
      </c>
      <c r="K7" s="30" t="s">
        <v>351</v>
      </c>
      <c r="L7" s="30" t="s">
        <v>352</v>
      </c>
      <c r="M7" s="30" t="s">
        <v>379</v>
      </c>
      <c r="N7" s="30" t="s">
        <v>380</v>
      </c>
      <c r="O7" s="30" t="s">
        <v>370</v>
      </c>
      <c r="P7" s="30" t="s">
        <v>368</v>
      </c>
      <c r="Q7" s="30" t="s">
        <v>369</v>
      </c>
      <c r="R7" s="30" t="s">
        <v>370</v>
      </c>
      <c r="S7" s="37" t="s">
        <v>381</v>
      </c>
      <c r="T7" s="39"/>
      <c r="U7" s="37" t="s">
        <v>382</v>
      </c>
      <c r="V7" s="38"/>
      <c r="W7" s="38"/>
      <c r="X7" s="39"/>
      <c r="Y7" s="30" t="s">
        <v>371</v>
      </c>
      <c r="Z7" s="30" t="s">
        <v>370</v>
      </c>
      <c r="AA7" s="30" t="s">
        <v>372</v>
      </c>
      <c r="AB7" s="30" t="s">
        <v>370</v>
      </c>
      <c r="AC7" s="30" t="s">
        <v>373</v>
      </c>
      <c r="AD7" s="30" t="s">
        <v>370</v>
      </c>
      <c r="AE7" s="37" t="s">
        <v>374</v>
      </c>
      <c r="AF7" s="38"/>
      <c r="AG7" s="38"/>
      <c r="AH7" s="39"/>
      <c r="AI7" s="30" t="s">
        <v>375</v>
      </c>
      <c r="AJ7" s="30" t="s">
        <v>370</v>
      </c>
      <c r="AK7" s="37" t="s">
        <v>376</v>
      </c>
      <c r="AL7" s="38"/>
      <c r="AM7" s="38"/>
      <c r="AN7" s="38"/>
      <c r="AO7" s="38"/>
      <c r="AP7" s="38"/>
      <c r="AQ7" s="30" t="s">
        <v>377</v>
      </c>
      <c r="AR7" s="30" t="s">
        <v>370</v>
      </c>
      <c r="AS7" s="30" t="s">
        <v>378</v>
      </c>
    </row>
    <row r="8" spans="1:45" s="16" customFormat="1" ht="20.25" customHeight="1">
      <c r="B8" s="35"/>
      <c r="C8" s="35"/>
      <c r="D8" s="35"/>
      <c r="E8" s="35"/>
      <c r="F8" s="35"/>
      <c r="G8" s="40"/>
      <c r="H8" s="41"/>
      <c r="I8" s="42"/>
      <c r="J8" s="46"/>
      <c r="K8" s="31"/>
      <c r="L8" s="31"/>
      <c r="M8" s="31"/>
      <c r="N8" s="31"/>
      <c r="O8" s="31"/>
      <c r="P8" s="31"/>
      <c r="Q8" s="31"/>
      <c r="R8" s="31"/>
      <c r="S8" s="40"/>
      <c r="T8" s="42"/>
      <c r="U8" s="40"/>
      <c r="V8" s="41"/>
      <c r="W8" s="41"/>
      <c r="X8" s="42"/>
      <c r="Y8" s="31"/>
      <c r="Z8" s="31"/>
      <c r="AA8" s="31"/>
      <c r="AB8" s="31"/>
      <c r="AC8" s="31"/>
      <c r="AD8" s="31"/>
      <c r="AE8" s="40"/>
      <c r="AF8" s="41"/>
      <c r="AG8" s="41"/>
      <c r="AH8" s="42"/>
      <c r="AI8" s="31"/>
      <c r="AJ8" s="31"/>
      <c r="AK8" s="40"/>
      <c r="AL8" s="41"/>
      <c r="AM8" s="41"/>
      <c r="AN8" s="41"/>
      <c r="AO8" s="41"/>
      <c r="AP8" s="41"/>
      <c r="AQ8" s="31"/>
      <c r="AR8" s="31"/>
      <c r="AS8" s="31"/>
    </row>
    <row r="9" spans="1:45" s="16" customFormat="1">
      <c r="B9" s="35"/>
      <c r="C9" s="35"/>
      <c r="D9" s="35"/>
      <c r="E9" s="35"/>
      <c r="F9" s="35"/>
      <c r="G9" s="40"/>
      <c r="H9" s="41"/>
      <c r="I9" s="42"/>
      <c r="J9" s="46"/>
      <c r="K9" s="31"/>
      <c r="L9" s="31"/>
      <c r="M9" s="31"/>
      <c r="N9" s="31"/>
      <c r="O9" s="31"/>
      <c r="P9" s="31"/>
      <c r="Q9" s="31"/>
      <c r="R9" s="31"/>
      <c r="S9" s="40"/>
      <c r="T9" s="42"/>
      <c r="U9" s="40"/>
      <c r="V9" s="41"/>
      <c r="W9" s="41"/>
      <c r="X9" s="42"/>
      <c r="Y9" s="31"/>
      <c r="Z9" s="31"/>
      <c r="AA9" s="31"/>
      <c r="AB9" s="31"/>
      <c r="AC9" s="31"/>
      <c r="AD9" s="31"/>
      <c r="AE9" s="40"/>
      <c r="AF9" s="41"/>
      <c r="AG9" s="41"/>
      <c r="AH9" s="42"/>
      <c r="AI9" s="31"/>
      <c r="AJ9" s="31"/>
      <c r="AK9" s="40"/>
      <c r="AL9" s="41"/>
      <c r="AM9" s="41"/>
      <c r="AN9" s="41"/>
      <c r="AO9" s="41"/>
      <c r="AP9" s="41"/>
      <c r="AQ9" s="31"/>
      <c r="AR9" s="31"/>
      <c r="AS9" s="31"/>
    </row>
    <row r="10" spans="1:45" s="16" customFormat="1" ht="50.25" customHeight="1">
      <c r="B10" s="35"/>
      <c r="C10" s="35"/>
      <c r="D10" s="35"/>
      <c r="E10" s="35"/>
      <c r="F10" s="35"/>
      <c r="G10" s="43"/>
      <c r="H10" s="44"/>
      <c r="I10" s="45"/>
      <c r="J10" s="46"/>
      <c r="K10" s="31"/>
      <c r="L10" s="31"/>
      <c r="M10" s="31"/>
      <c r="N10" s="31"/>
      <c r="O10" s="31"/>
      <c r="P10" s="31"/>
      <c r="Q10" s="31"/>
      <c r="R10" s="31"/>
      <c r="S10" s="43"/>
      <c r="T10" s="45"/>
      <c r="U10" s="43"/>
      <c r="V10" s="44"/>
      <c r="W10" s="44"/>
      <c r="X10" s="45"/>
      <c r="Y10" s="31"/>
      <c r="Z10" s="31"/>
      <c r="AA10" s="31"/>
      <c r="AB10" s="31"/>
      <c r="AC10" s="31"/>
      <c r="AD10" s="31"/>
      <c r="AE10" s="43"/>
      <c r="AF10" s="44"/>
      <c r="AG10" s="44"/>
      <c r="AH10" s="45"/>
      <c r="AI10" s="31"/>
      <c r="AJ10" s="31"/>
      <c r="AK10" s="43"/>
      <c r="AL10" s="44"/>
      <c r="AM10" s="44"/>
      <c r="AN10" s="44"/>
      <c r="AO10" s="44"/>
      <c r="AP10" s="44"/>
      <c r="AQ10" s="31"/>
      <c r="AR10" s="31"/>
      <c r="AS10" s="31"/>
    </row>
    <row r="11" spans="1:45" s="16" customFormat="1" ht="45" customHeight="1">
      <c r="B11" s="36"/>
      <c r="C11" s="36"/>
      <c r="D11" s="36"/>
      <c r="E11" s="36"/>
      <c r="F11" s="36"/>
      <c r="G11" s="18" t="s">
        <v>365</v>
      </c>
      <c r="H11" s="18" t="s">
        <v>366</v>
      </c>
      <c r="I11" s="18" t="s">
        <v>367</v>
      </c>
      <c r="J11" s="46"/>
      <c r="K11" s="31"/>
      <c r="L11" s="31"/>
      <c r="M11" s="31"/>
      <c r="N11" s="31"/>
      <c r="O11" s="31"/>
      <c r="P11" s="31"/>
      <c r="Q11" s="31"/>
      <c r="R11" s="31"/>
      <c r="S11" s="20" t="s">
        <v>2</v>
      </c>
      <c r="T11" s="20" t="s">
        <v>370</v>
      </c>
      <c r="U11" s="21" t="s">
        <v>384</v>
      </c>
      <c r="V11" s="20" t="s">
        <v>370</v>
      </c>
      <c r="W11" s="21" t="s">
        <v>385</v>
      </c>
      <c r="X11" s="20" t="s">
        <v>370</v>
      </c>
      <c r="Y11" s="31"/>
      <c r="Z11" s="31"/>
      <c r="AA11" s="31"/>
      <c r="AB11" s="31"/>
      <c r="AC11" s="31"/>
      <c r="AD11" s="31"/>
      <c r="AE11" s="21" t="s">
        <v>388</v>
      </c>
      <c r="AF11" s="20" t="s">
        <v>370</v>
      </c>
      <c r="AG11" s="21" t="s">
        <v>392</v>
      </c>
      <c r="AH11" s="20" t="s">
        <v>370</v>
      </c>
      <c r="AI11" s="31"/>
      <c r="AJ11" s="31"/>
      <c r="AK11" s="21" t="s">
        <v>389</v>
      </c>
      <c r="AL11" s="20" t="s">
        <v>370</v>
      </c>
      <c r="AM11" s="21" t="s">
        <v>390</v>
      </c>
      <c r="AN11" s="20" t="s">
        <v>370</v>
      </c>
      <c r="AO11" s="21" t="s">
        <v>391</v>
      </c>
      <c r="AP11" s="20" t="s">
        <v>370</v>
      </c>
      <c r="AQ11" s="31"/>
      <c r="AR11" s="31"/>
      <c r="AS11" s="31"/>
    </row>
    <row r="12" spans="1:45" s="2" customFormat="1" ht="22.5" customHeight="1">
      <c r="A12" s="17"/>
      <c r="B12" s="3" t="s">
        <v>5</v>
      </c>
      <c r="C12" s="4">
        <v>20</v>
      </c>
      <c r="D12" s="5" t="s">
        <v>6</v>
      </c>
      <c r="E12" s="5" t="s">
        <v>6</v>
      </c>
      <c r="F12" s="6" t="s">
        <v>355</v>
      </c>
      <c r="G12" s="6" t="s">
        <v>7</v>
      </c>
      <c r="H12" s="6" t="s">
        <v>8</v>
      </c>
      <c r="I12" s="6" t="s">
        <v>9</v>
      </c>
      <c r="J12" s="6" t="s">
        <v>353</v>
      </c>
      <c r="K12" s="19">
        <v>149950</v>
      </c>
      <c r="L12" s="19">
        <v>103156.52624999998</v>
      </c>
      <c r="M12" s="7" t="s">
        <v>10</v>
      </c>
      <c r="N12" s="7" t="s">
        <v>10</v>
      </c>
      <c r="O12" s="7" t="s">
        <v>383</v>
      </c>
      <c r="P12" s="7" t="s">
        <v>10</v>
      </c>
      <c r="Q12" s="7" t="s">
        <v>10</v>
      </c>
      <c r="R12" s="7" t="s">
        <v>383</v>
      </c>
      <c r="S12" s="19">
        <f>K12/30*40</f>
        <v>199933.33333333331</v>
      </c>
      <c r="T12" s="7" t="s">
        <v>3</v>
      </c>
      <c r="U12" s="19">
        <v>0</v>
      </c>
      <c r="V12" s="7" t="s">
        <v>387</v>
      </c>
      <c r="W12" s="19">
        <f>K12/30*5</f>
        <v>24991.666666666664</v>
      </c>
      <c r="X12" s="7" t="s">
        <v>386</v>
      </c>
      <c r="Y12" s="7" t="s">
        <v>10</v>
      </c>
      <c r="Z12" s="7" t="s">
        <v>383</v>
      </c>
      <c r="AA12" s="7" t="s">
        <v>10</v>
      </c>
      <c r="AB12" s="7" t="s">
        <v>383</v>
      </c>
      <c r="AC12" s="7" t="s">
        <v>10</v>
      </c>
      <c r="AD12" s="7" t="s">
        <v>383</v>
      </c>
      <c r="AE12" s="19">
        <v>0</v>
      </c>
      <c r="AF12" s="7" t="s">
        <v>3</v>
      </c>
      <c r="AG12" s="19">
        <v>0</v>
      </c>
      <c r="AH12" s="7" t="s">
        <v>3</v>
      </c>
      <c r="AI12" s="7" t="s">
        <v>10</v>
      </c>
      <c r="AJ12" s="7" t="s">
        <v>383</v>
      </c>
      <c r="AK12" s="19">
        <f>IF(K12&gt;=80.04*300,80.04*300*0.13/2,K12*0.13/2)</f>
        <v>1560.7800000000002</v>
      </c>
      <c r="AL12" s="7" t="s">
        <v>387</v>
      </c>
      <c r="AM12" s="19">
        <f>80.04*30</f>
        <v>2401.2000000000003</v>
      </c>
      <c r="AN12" s="7" t="s">
        <v>4</v>
      </c>
      <c r="AO12" s="19">
        <v>600</v>
      </c>
      <c r="AP12" s="7" t="s">
        <v>3</v>
      </c>
      <c r="AQ12" s="7" t="s">
        <v>10</v>
      </c>
      <c r="AR12" s="7" t="s">
        <v>383</v>
      </c>
      <c r="AS12" s="7" t="s">
        <v>10</v>
      </c>
    </row>
    <row r="13" spans="1:45" s="2" customFormat="1" ht="22.5" customHeight="1">
      <c r="A13" s="17"/>
      <c r="B13" s="3" t="s">
        <v>5</v>
      </c>
      <c r="C13" s="4">
        <v>19</v>
      </c>
      <c r="D13" s="5" t="s">
        <v>402</v>
      </c>
      <c r="E13" s="5" t="s">
        <v>402</v>
      </c>
      <c r="F13" s="6" t="s">
        <v>356</v>
      </c>
      <c r="G13" s="6" t="s">
        <v>403</v>
      </c>
      <c r="H13" s="6" t="s">
        <v>404</v>
      </c>
      <c r="I13" s="6" t="s">
        <v>405</v>
      </c>
      <c r="J13" s="6" t="s">
        <v>354</v>
      </c>
      <c r="K13" s="19">
        <v>100000</v>
      </c>
      <c r="L13" s="19">
        <v>70189.526249999995</v>
      </c>
      <c r="M13" s="7" t="s">
        <v>10</v>
      </c>
      <c r="N13" s="7" t="s">
        <v>10</v>
      </c>
      <c r="O13" s="7" t="s">
        <v>383</v>
      </c>
      <c r="P13" s="7" t="s">
        <v>10</v>
      </c>
      <c r="Q13" s="7" t="s">
        <v>10</v>
      </c>
      <c r="R13" s="7" t="s">
        <v>383</v>
      </c>
      <c r="S13" s="19">
        <f>K13/30*40</f>
        <v>133333.33333333334</v>
      </c>
      <c r="T13" s="7" t="s">
        <v>3</v>
      </c>
      <c r="U13" s="19">
        <v>0</v>
      </c>
      <c r="V13" s="7" t="s">
        <v>387</v>
      </c>
      <c r="W13" s="19">
        <f>K13/30*5</f>
        <v>16666.666666666668</v>
      </c>
      <c r="X13" s="7" t="s">
        <v>386</v>
      </c>
      <c r="Y13" s="7" t="s">
        <v>10</v>
      </c>
      <c r="Z13" s="7" t="s">
        <v>383</v>
      </c>
      <c r="AA13" s="7" t="s">
        <v>10</v>
      </c>
      <c r="AB13" s="7" t="s">
        <v>383</v>
      </c>
      <c r="AC13" s="7" t="s">
        <v>10</v>
      </c>
      <c r="AD13" s="7" t="s">
        <v>383</v>
      </c>
      <c r="AE13" s="19">
        <v>0</v>
      </c>
      <c r="AF13" s="7" t="s">
        <v>3</v>
      </c>
      <c r="AG13" s="19">
        <v>0</v>
      </c>
      <c r="AH13" s="7" t="s">
        <v>3</v>
      </c>
      <c r="AI13" s="7" t="s">
        <v>10</v>
      </c>
      <c r="AJ13" s="7" t="s">
        <v>383</v>
      </c>
      <c r="AK13" s="19">
        <f>IF(K13&gt;=80.04*300,80.04*300*0.13/2,K13*0.13/2)</f>
        <v>1560.7800000000002</v>
      </c>
      <c r="AL13" s="7" t="s">
        <v>387</v>
      </c>
      <c r="AM13" s="19">
        <f>80.04*30</f>
        <v>2401.2000000000003</v>
      </c>
      <c r="AN13" s="7" t="s">
        <v>4</v>
      </c>
      <c r="AO13" s="19">
        <v>600</v>
      </c>
      <c r="AP13" s="7" t="s">
        <v>3</v>
      </c>
      <c r="AQ13" s="7" t="s">
        <v>10</v>
      </c>
      <c r="AR13" s="7" t="s">
        <v>383</v>
      </c>
      <c r="AS13" s="7" t="s">
        <v>10</v>
      </c>
    </row>
    <row r="14" spans="1:45" s="2" customFormat="1" ht="22.5" customHeight="1">
      <c r="A14" s="17"/>
      <c r="B14" s="3" t="s">
        <v>5</v>
      </c>
      <c r="C14" s="4">
        <v>18</v>
      </c>
      <c r="D14" s="5" t="s">
        <v>24</v>
      </c>
      <c r="E14" s="5" t="s">
        <v>11</v>
      </c>
      <c r="F14" s="5" t="s">
        <v>358</v>
      </c>
      <c r="G14" s="6" t="s">
        <v>25</v>
      </c>
      <c r="H14" s="6" t="s">
        <v>26</v>
      </c>
      <c r="I14" s="6" t="s">
        <v>27</v>
      </c>
      <c r="J14" s="6" t="s">
        <v>354</v>
      </c>
      <c r="K14" s="19">
        <v>81000</v>
      </c>
      <c r="L14" s="19">
        <v>57602.856249999997</v>
      </c>
      <c r="M14" s="7" t="s">
        <v>10</v>
      </c>
      <c r="N14" s="7" t="s">
        <v>10</v>
      </c>
      <c r="O14" s="7" t="s">
        <v>383</v>
      </c>
      <c r="P14" s="7" t="s">
        <v>10</v>
      </c>
      <c r="Q14" s="7" t="s">
        <v>10</v>
      </c>
      <c r="R14" s="7" t="s">
        <v>383</v>
      </c>
      <c r="S14" s="19">
        <f>K14/30*40</f>
        <v>108000</v>
      </c>
      <c r="T14" s="7" t="s">
        <v>3</v>
      </c>
      <c r="U14" s="19">
        <v>0</v>
      </c>
      <c r="V14" s="7" t="s">
        <v>387</v>
      </c>
      <c r="W14" s="19">
        <f>K14/30*5</f>
        <v>13500</v>
      </c>
      <c r="X14" s="7" t="s">
        <v>386</v>
      </c>
      <c r="Y14" s="7" t="s">
        <v>10</v>
      </c>
      <c r="Z14" s="7" t="s">
        <v>383</v>
      </c>
      <c r="AA14" s="7" t="s">
        <v>10</v>
      </c>
      <c r="AB14" s="7" t="s">
        <v>383</v>
      </c>
      <c r="AC14" s="7" t="s">
        <v>10</v>
      </c>
      <c r="AD14" s="7" t="s">
        <v>383</v>
      </c>
      <c r="AE14" s="19">
        <v>0</v>
      </c>
      <c r="AF14" s="7" t="s">
        <v>3</v>
      </c>
      <c r="AG14" s="19">
        <v>0</v>
      </c>
      <c r="AH14" s="7" t="s">
        <v>3</v>
      </c>
      <c r="AI14" s="7" t="s">
        <v>10</v>
      </c>
      <c r="AJ14" s="7" t="s">
        <v>383</v>
      </c>
      <c r="AK14" s="19">
        <f>IF(K14&gt;=80.04*300,80.04*300*0.13/2,K14*0.13/2)</f>
        <v>1560.7800000000002</v>
      </c>
      <c r="AL14" s="7" t="s">
        <v>387</v>
      </c>
      <c r="AM14" s="19">
        <f t="shared" ref="AM14:AM78" si="0">80.04*30</f>
        <v>2401.2000000000003</v>
      </c>
      <c r="AN14" s="7" t="s">
        <v>4</v>
      </c>
      <c r="AO14" s="19">
        <v>600</v>
      </c>
      <c r="AP14" s="7" t="s">
        <v>3</v>
      </c>
      <c r="AQ14" s="7" t="s">
        <v>10</v>
      </c>
      <c r="AR14" s="7" t="s">
        <v>383</v>
      </c>
      <c r="AS14" s="7" t="s">
        <v>10</v>
      </c>
    </row>
    <row r="15" spans="1:45" s="2" customFormat="1" ht="22.5" customHeight="1">
      <c r="A15" s="17"/>
      <c r="B15" s="3" t="s">
        <v>5</v>
      </c>
      <c r="C15" s="4">
        <v>18</v>
      </c>
      <c r="D15" s="5" t="s">
        <v>12</v>
      </c>
      <c r="E15" s="5" t="s">
        <v>11</v>
      </c>
      <c r="F15" s="5" t="s">
        <v>357</v>
      </c>
      <c r="G15" s="6" t="s">
        <v>13</v>
      </c>
      <c r="H15" s="6" t="s">
        <v>14</v>
      </c>
      <c r="I15" s="6" t="s">
        <v>15</v>
      </c>
      <c r="J15" s="6" t="s">
        <v>353</v>
      </c>
      <c r="K15" s="19">
        <v>81000</v>
      </c>
      <c r="L15" s="19">
        <v>57602.856249999997</v>
      </c>
      <c r="M15" s="7" t="s">
        <v>10</v>
      </c>
      <c r="N15" s="7" t="s">
        <v>10</v>
      </c>
      <c r="O15" s="7" t="s">
        <v>383</v>
      </c>
      <c r="P15" s="7" t="s">
        <v>10</v>
      </c>
      <c r="Q15" s="7" t="s">
        <v>10</v>
      </c>
      <c r="R15" s="7" t="s">
        <v>383</v>
      </c>
      <c r="S15" s="19">
        <f t="shared" ref="S15:S78" si="1">K15/30*40</f>
        <v>108000</v>
      </c>
      <c r="T15" s="7" t="s">
        <v>3</v>
      </c>
      <c r="U15" s="19">
        <v>0</v>
      </c>
      <c r="V15" s="7" t="s">
        <v>387</v>
      </c>
      <c r="W15" s="19">
        <f t="shared" ref="W15:W78" si="2">K15/30*5</f>
        <v>13500</v>
      </c>
      <c r="X15" s="7" t="s">
        <v>386</v>
      </c>
      <c r="Y15" s="7" t="s">
        <v>10</v>
      </c>
      <c r="Z15" s="7" t="s">
        <v>383</v>
      </c>
      <c r="AA15" s="7" t="s">
        <v>10</v>
      </c>
      <c r="AB15" s="7" t="s">
        <v>383</v>
      </c>
      <c r="AC15" s="7" t="s">
        <v>10</v>
      </c>
      <c r="AD15" s="7" t="s">
        <v>383</v>
      </c>
      <c r="AE15" s="19">
        <v>0</v>
      </c>
      <c r="AF15" s="7" t="s">
        <v>3</v>
      </c>
      <c r="AG15" s="19">
        <v>0</v>
      </c>
      <c r="AH15" s="7" t="s">
        <v>3</v>
      </c>
      <c r="AI15" s="7" t="s">
        <v>10</v>
      </c>
      <c r="AJ15" s="7" t="s">
        <v>383</v>
      </c>
      <c r="AK15" s="19">
        <f t="shared" ref="AK15:AK78" si="3">IF(K15&gt;=80.04*300,80.04*300*0.13/2,K15*0.13/2)</f>
        <v>1560.7800000000002</v>
      </c>
      <c r="AL15" s="7" t="s">
        <v>387</v>
      </c>
      <c r="AM15" s="19">
        <f t="shared" si="0"/>
        <v>2401.2000000000003</v>
      </c>
      <c r="AN15" s="7" t="s">
        <v>4</v>
      </c>
      <c r="AO15" s="19">
        <v>600</v>
      </c>
      <c r="AP15" s="7" t="s">
        <v>3</v>
      </c>
      <c r="AQ15" s="7" t="s">
        <v>10</v>
      </c>
      <c r="AR15" s="7" t="s">
        <v>383</v>
      </c>
      <c r="AS15" s="7" t="s">
        <v>10</v>
      </c>
    </row>
    <row r="16" spans="1:45" s="2" customFormat="1" ht="22.5" customHeight="1">
      <c r="A16" s="17"/>
      <c r="B16" s="3" t="s">
        <v>5</v>
      </c>
      <c r="C16" s="4">
        <v>17</v>
      </c>
      <c r="D16" s="5" t="s">
        <v>20</v>
      </c>
      <c r="E16" s="5" t="s">
        <v>11</v>
      </c>
      <c r="F16" s="5" t="s">
        <v>361</v>
      </c>
      <c r="G16" s="6" t="s">
        <v>21</v>
      </c>
      <c r="H16" s="6" t="s">
        <v>22</v>
      </c>
      <c r="I16" s="6" t="s">
        <v>23</v>
      </c>
      <c r="J16" s="6" t="s">
        <v>353</v>
      </c>
      <c r="K16" s="19">
        <v>80000</v>
      </c>
      <c r="L16" s="19">
        <v>56922.856249999997</v>
      </c>
      <c r="M16" s="7" t="s">
        <v>10</v>
      </c>
      <c r="N16" s="7" t="s">
        <v>10</v>
      </c>
      <c r="O16" s="7" t="s">
        <v>383</v>
      </c>
      <c r="P16" s="7" t="s">
        <v>10</v>
      </c>
      <c r="Q16" s="7" t="s">
        <v>10</v>
      </c>
      <c r="R16" s="7" t="s">
        <v>383</v>
      </c>
      <c r="S16" s="19">
        <f>K16/30*40</f>
        <v>106666.66666666666</v>
      </c>
      <c r="T16" s="7" t="s">
        <v>3</v>
      </c>
      <c r="U16" s="19">
        <v>0</v>
      </c>
      <c r="V16" s="7" t="s">
        <v>387</v>
      </c>
      <c r="W16" s="19">
        <f>K16/30*5</f>
        <v>13333.333333333332</v>
      </c>
      <c r="X16" s="7" t="s">
        <v>386</v>
      </c>
      <c r="Y16" s="7" t="s">
        <v>10</v>
      </c>
      <c r="Z16" s="7" t="s">
        <v>383</v>
      </c>
      <c r="AA16" s="7" t="s">
        <v>10</v>
      </c>
      <c r="AB16" s="7" t="s">
        <v>383</v>
      </c>
      <c r="AC16" s="7" t="s">
        <v>10</v>
      </c>
      <c r="AD16" s="7" t="s">
        <v>383</v>
      </c>
      <c r="AE16" s="19">
        <v>0</v>
      </c>
      <c r="AF16" s="7" t="s">
        <v>3</v>
      </c>
      <c r="AG16" s="19">
        <v>0</v>
      </c>
      <c r="AH16" s="7" t="s">
        <v>3</v>
      </c>
      <c r="AI16" s="7" t="s">
        <v>10</v>
      </c>
      <c r="AJ16" s="7" t="s">
        <v>383</v>
      </c>
      <c r="AK16" s="19">
        <f>IF(K16&gt;=80.04*300,80.04*300*0.13/2,K16*0.13/2)</f>
        <v>1560.7800000000002</v>
      </c>
      <c r="AL16" s="7" t="s">
        <v>387</v>
      </c>
      <c r="AM16" s="19">
        <f t="shared" si="0"/>
        <v>2401.2000000000003</v>
      </c>
      <c r="AN16" s="7" t="s">
        <v>4</v>
      </c>
      <c r="AO16" s="19">
        <v>600</v>
      </c>
      <c r="AP16" s="7" t="s">
        <v>3</v>
      </c>
      <c r="AQ16" s="7" t="s">
        <v>10</v>
      </c>
      <c r="AR16" s="7" t="s">
        <v>383</v>
      </c>
      <c r="AS16" s="7" t="s">
        <v>10</v>
      </c>
    </row>
    <row r="17" spans="1:45" s="2" customFormat="1" ht="22.5" customHeight="1">
      <c r="A17" s="17"/>
      <c r="B17" s="3" t="s">
        <v>5</v>
      </c>
      <c r="C17" s="4">
        <v>17</v>
      </c>
      <c r="D17" s="5" t="s">
        <v>16</v>
      </c>
      <c r="E17" s="5" t="s">
        <v>11</v>
      </c>
      <c r="F17" s="5" t="s">
        <v>360</v>
      </c>
      <c r="G17" s="6" t="s">
        <v>17</v>
      </c>
      <c r="H17" s="6" t="s">
        <v>18</v>
      </c>
      <c r="I17" s="6" t="s">
        <v>19</v>
      </c>
      <c r="J17" s="6" t="s">
        <v>354</v>
      </c>
      <c r="K17" s="19">
        <v>77900</v>
      </c>
      <c r="L17" s="19">
        <v>55494.856249999997</v>
      </c>
      <c r="M17" s="7" t="s">
        <v>10</v>
      </c>
      <c r="N17" s="7" t="s">
        <v>10</v>
      </c>
      <c r="O17" s="7" t="s">
        <v>383</v>
      </c>
      <c r="P17" s="7" t="s">
        <v>10</v>
      </c>
      <c r="Q17" s="7" t="s">
        <v>10</v>
      </c>
      <c r="R17" s="7" t="s">
        <v>383</v>
      </c>
      <c r="S17" s="19">
        <f t="shared" si="1"/>
        <v>103866.66666666666</v>
      </c>
      <c r="T17" s="7" t="s">
        <v>3</v>
      </c>
      <c r="U17" s="19">
        <v>0</v>
      </c>
      <c r="V17" s="7" t="s">
        <v>387</v>
      </c>
      <c r="W17" s="19">
        <f t="shared" si="2"/>
        <v>12983.333333333332</v>
      </c>
      <c r="X17" s="7" t="s">
        <v>386</v>
      </c>
      <c r="Y17" s="7" t="s">
        <v>10</v>
      </c>
      <c r="Z17" s="7" t="s">
        <v>383</v>
      </c>
      <c r="AA17" s="7" t="s">
        <v>10</v>
      </c>
      <c r="AB17" s="7" t="s">
        <v>383</v>
      </c>
      <c r="AC17" s="7" t="s">
        <v>10</v>
      </c>
      <c r="AD17" s="7" t="s">
        <v>383</v>
      </c>
      <c r="AE17" s="19">
        <v>0</v>
      </c>
      <c r="AF17" s="7" t="s">
        <v>3</v>
      </c>
      <c r="AG17" s="19">
        <v>0</v>
      </c>
      <c r="AH17" s="7" t="s">
        <v>3</v>
      </c>
      <c r="AI17" s="7" t="s">
        <v>10</v>
      </c>
      <c r="AJ17" s="7" t="s">
        <v>383</v>
      </c>
      <c r="AK17" s="19">
        <f t="shared" si="3"/>
        <v>1560.7800000000002</v>
      </c>
      <c r="AL17" s="7" t="s">
        <v>387</v>
      </c>
      <c r="AM17" s="19">
        <f t="shared" si="0"/>
        <v>2401.2000000000003</v>
      </c>
      <c r="AN17" s="7" t="s">
        <v>4</v>
      </c>
      <c r="AO17" s="19">
        <v>600</v>
      </c>
      <c r="AP17" s="7" t="s">
        <v>3</v>
      </c>
      <c r="AQ17" s="7" t="s">
        <v>10</v>
      </c>
      <c r="AR17" s="7" t="s">
        <v>383</v>
      </c>
      <c r="AS17" s="7" t="s">
        <v>10</v>
      </c>
    </row>
    <row r="18" spans="1:45" s="2" customFormat="1" ht="22.5" customHeight="1">
      <c r="A18" s="17"/>
      <c r="B18" s="3" t="s">
        <v>5</v>
      </c>
      <c r="C18" s="4">
        <v>16</v>
      </c>
      <c r="D18" s="5" t="s">
        <v>29</v>
      </c>
      <c r="E18" s="5" t="s">
        <v>28</v>
      </c>
      <c r="F18" s="5" t="s">
        <v>358</v>
      </c>
      <c r="G18" s="6" t="s">
        <v>30</v>
      </c>
      <c r="H18" s="6" t="s">
        <v>31</v>
      </c>
      <c r="I18" s="6" t="s">
        <v>32</v>
      </c>
      <c r="J18" s="6" t="s">
        <v>353</v>
      </c>
      <c r="K18" s="19">
        <v>68700</v>
      </c>
      <c r="L18" s="19">
        <v>49238.856249999997</v>
      </c>
      <c r="M18" s="7" t="s">
        <v>10</v>
      </c>
      <c r="N18" s="7" t="s">
        <v>10</v>
      </c>
      <c r="O18" s="7" t="s">
        <v>383</v>
      </c>
      <c r="P18" s="7" t="s">
        <v>10</v>
      </c>
      <c r="Q18" s="7" t="s">
        <v>10</v>
      </c>
      <c r="R18" s="7" t="s">
        <v>383</v>
      </c>
      <c r="S18" s="19">
        <f t="shared" si="1"/>
        <v>91600</v>
      </c>
      <c r="T18" s="7" t="s">
        <v>3</v>
      </c>
      <c r="U18" s="19">
        <v>23</v>
      </c>
      <c r="V18" s="7" t="s">
        <v>387</v>
      </c>
      <c r="W18" s="19">
        <f t="shared" si="2"/>
        <v>11450</v>
      </c>
      <c r="X18" s="7" t="s">
        <v>386</v>
      </c>
      <c r="Y18" s="7" t="s">
        <v>10</v>
      </c>
      <c r="Z18" s="7" t="s">
        <v>383</v>
      </c>
      <c r="AA18" s="7" t="s">
        <v>10</v>
      </c>
      <c r="AB18" s="7" t="s">
        <v>383</v>
      </c>
      <c r="AC18" s="7" t="s">
        <v>10</v>
      </c>
      <c r="AD18" s="7" t="s">
        <v>383</v>
      </c>
      <c r="AE18" s="19">
        <v>0</v>
      </c>
      <c r="AF18" s="7" t="s">
        <v>3</v>
      </c>
      <c r="AG18" s="19">
        <v>0</v>
      </c>
      <c r="AH18" s="7" t="s">
        <v>3</v>
      </c>
      <c r="AI18" s="7" t="s">
        <v>10</v>
      </c>
      <c r="AJ18" s="7" t="s">
        <v>383</v>
      </c>
      <c r="AK18" s="19">
        <f t="shared" si="3"/>
        <v>1560.7800000000002</v>
      </c>
      <c r="AL18" s="7" t="s">
        <v>387</v>
      </c>
      <c r="AM18" s="19">
        <f t="shared" si="0"/>
        <v>2401.2000000000003</v>
      </c>
      <c r="AN18" s="7" t="s">
        <v>4</v>
      </c>
      <c r="AO18" s="19">
        <v>600</v>
      </c>
      <c r="AP18" s="7" t="s">
        <v>3</v>
      </c>
      <c r="AQ18" s="7" t="s">
        <v>10</v>
      </c>
      <c r="AR18" s="7" t="s">
        <v>383</v>
      </c>
      <c r="AS18" s="7" t="s">
        <v>10</v>
      </c>
    </row>
    <row r="19" spans="1:45" s="2" customFormat="1" ht="22.5" customHeight="1">
      <c r="A19" s="17"/>
      <c r="B19" s="3" t="s">
        <v>5</v>
      </c>
      <c r="C19" s="4">
        <v>16</v>
      </c>
      <c r="D19" s="9" t="s">
        <v>37</v>
      </c>
      <c r="E19" s="5" t="s">
        <v>28</v>
      </c>
      <c r="F19" s="5" t="s">
        <v>357</v>
      </c>
      <c r="G19" s="6" t="s">
        <v>38</v>
      </c>
      <c r="H19" s="6" t="s">
        <v>39</v>
      </c>
      <c r="I19" s="6" t="s">
        <v>40</v>
      </c>
      <c r="J19" s="6" t="s">
        <v>353</v>
      </c>
      <c r="K19" s="19">
        <v>62500</v>
      </c>
      <c r="L19" s="19">
        <v>45022.856249999997</v>
      </c>
      <c r="M19" s="7" t="s">
        <v>10</v>
      </c>
      <c r="N19" s="7" t="s">
        <v>10</v>
      </c>
      <c r="O19" s="7" t="s">
        <v>383</v>
      </c>
      <c r="P19" s="7" t="s">
        <v>10</v>
      </c>
      <c r="Q19" s="7" t="s">
        <v>10</v>
      </c>
      <c r="R19" s="7" t="s">
        <v>383</v>
      </c>
      <c r="S19" s="19">
        <f>K19/30*40</f>
        <v>83333.333333333343</v>
      </c>
      <c r="T19" s="7" t="s">
        <v>3</v>
      </c>
      <c r="U19" s="19">
        <v>23</v>
      </c>
      <c r="V19" s="7" t="s">
        <v>387</v>
      </c>
      <c r="W19" s="19">
        <f>K19/30*5</f>
        <v>10416.666666666668</v>
      </c>
      <c r="X19" s="7" t="s">
        <v>386</v>
      </c>
      <c r="Y19" s="7" t="s">
        <v>10</v>
      </c>
      <c r="Z19" s="7" t="s">
        <v>383</v>
      </c>
      <c r="AA19" s="7" t="s">
        <v>10</v>
      </c>
      <c r="AB19" s="7" t="s">
        <v>383</v>
      </c>
      <c r="AC19" s="7" t="s">
        <v>10</v>
      </c>
      <c r="AD19" s="7" t="s">
        <v>383</v>
      </c>
      <c r="AE19" s="19">
        <v>0</v>
      </c>
      <c r="AF19" s="7" t="s">
        <v>3</v>
      </c>
      <c r="AG19" s="19">
        <v>0</v>
      </c>
      <c r="AH19" s="7" t="s">
        <v>3</v>
      </c>
      <c r="AI19" s="7" t="s">
        <v>10</v>
      </c>
      <c r="AJ19" s="7" t="s">
        <v>383</v>
      </c>
      <c r="AK19" s="19">
        <f>IF(K19&gt;=80.04*300,80.04*300*0.13/2,K19*0.13/2)</f>
        <v>1560.7800000000002</v>
      </c>
      <c r="AL19" s="7" t="s">
        <v>387</v>
      </c>
      <c r="AM19" s="19">
        <f t="shared" si="0"/>
        <v>2401.2000000000003</v>
      </c>
      <c r="AN19" s="7" t="s">
        <v>4</v>
      </c>
      <c r="AO19" s="19">
        <v>600</v>
      </c>
      <c r="AP19" s="7" t="s">
        <v>3</v>
      </c>
      <c r="AQ19" s="7" t="s">
        <v>10</v>
      </c>
      <c r="AR19" s="7" t="s">
        <v>383</v>
      </c>
      <c r="AS19" s="7" t="s">
        <v>10</v>
      </c>
    </row>
    <row r="20" spans="1:45" s="2" customFormat="1" ht="28.5">
      <c r="A20" s="17"/>
      <c r="B20" s="3" t="s">
        <v>5</v>
      </c>
      <c r="C20" s="4">
        <v>15</v>
      </c>
      <c r="D20" s="9" t="s">
        <v>33</v>
      </c>
      <c r="E20" s="5" t="s">
        <v>28</v>
      </c>
      <c r="F20" s="9" t="s">
        <v>359</v>
      </c>
      <c r="G20" s="6" t="s">
        <v>34</v>
      </c>
      <c r="H20" s="6" t="s">
        <v>35</v>
      </c>
      <c r="I20" s="6" t="s">
        <v>36</v>
      </c>
      <c r="J20" s="6" t="s">
        <v>353</v>
      </c>
      <c r="K20" s="19">
        <v>68700</v>
      </c>
      <c r="L20" s="19">
        <v>49238.856249999997</v>
      </c>
      <c r="M20" s="7" t="s">
        <v>10</v>
      </c>
      <c r="N20" s="7" t="s">
        <v>10</v>
      </c>
      <c r="O20" s="7" t="s">
        <v>383</v>
      </c>
      <c r="P20" s="7" t="s">
        <v>10</v>
      </c>
      <c r="Q20" s="7" t="s">
        <v>10</v>
      </c>
      <c r="R20" s="7" t="s">
        <v>383</v>
      </c>
      <c r="S20" s="19">
        <f t="shared" si="1"/>
        <v>91600</v>
      </c>
      <c r="T20" s="7" t="s">
        <v>3</v>
      </c>
      <c r="U20" s="19">
        <v>41</v>
      </c>
      <c r="V20" s="7" t="s">
        <v>387</v>
      </c>
      <c r="W20" s="19">
        <f t="shared" si="2"/>
        <v>11450</v>
      </c>
      <c r="X20" s="7" t="s">
        <v>386</v>
      </c>
      <c r="Y20" s="7" t="s">
        <v>10</v>
      </c>
      <c r="Z20" s="7" t="s">
        <v>383</v>
      </c>
      <c r="AA20" s="7" t="s">
        <v>10</v>
      </c>
      <c r="AB20" s="7" t="s">
        <v>383</v>
      </c>
      <c r="AC20" s="7" t="s">
        <v>10</v>
      </c>
      <c r="AD20" s="7" t="s">
        <v>383</v>
      </c>
      <c r="AE20" s="19">
        <v>0</v>
      </c>
      <c r="AF20" s="7" t="s">
        <v>3</v>
      </c>
      <c r="AG20" s="19">
        <v>0</v>
      </c>
      <c r="AH20" s="7" t="s">
        <v>3</v>
      </c>
      <c r="AI20" s="7" t="s">
        <v>10</v>
      </c>
      <c r="AJ20" s="7" t="s">
        <v>383</v>
      </c>
      <c r="AK20" s="19">
        <f t="shared" si="3"/>
        <v>1560.7800000000002</v>
      </c>
      <c r="AL20" s="7" t="s">
        <v>387</v>
      </c>
      <c r="AM20" s="19">
        <f t="shared" si="0"/>
        <v>2401.2000000000003</v>
      </c>
      <c r="AN20" s="7" t="s">
        <v>4</v>
      </c>
      <c r="AO20" s="19">
        <v>600</v>
      </c>
      <c r="AP20" s="7" t="s">
        <v>3</v>
      </c>
      <c r="AQ20" s="7" t="s">
        <v>10</v>
      </c>
      <c r="AR20" s="7" t="s">
        <v>383</v>
      </c>
      <c r="AS20" s="7" t="s">
        <v>10</v>
      </c>
    </row>
    <row r="21" spans="1:45" s="2" customFormat="1" ht="22.5" customHeight="1">
      <c r="A21" s="17"/>
      <c r="B21" s="3" t="s">
        <v>5</v>
      </c>
      <c r="C21" s="4">
        <v>15</v>
      </c>
      <c r="D21" s="5" t="s">
        <v>41</v>
      </c>
      <c r="E21" s="9" t="s">
        <v>41</v>
      </c>
      <c r="F21" s="6" t="s">
        <v>355</v>
      </c>
      <c r="G21" s="6" t="s">
        <v>42</v>
      </c>
      <c r="H21" s="6" t="s">
        <v>43</v>
      </c>
      <c r="I21" s="6" t="s">
        <v>44</v>
      </c>
      <c r="J21" s="6" t="s">
        <v>354</v>
      </c>
      <c r="K21" s="19">
        <v>64000</v>
      </c>
      <c r="L21" s="19">
        <v>46042.856249999997</v>
      </c>
      <c r="M21" s="7" t="s">
        <v>10</v>
      </c>
      <c r="N21" s="7" t="s">
        <v>10</v>
      </c>
      <c r="O21" s="7" t="s">
        <v>383</v>
      </c>
      <c r="P21" s="7" t="s">
        <v>10</v>
      </c>
      <c r="Q21" s="7" t="s">
        <v>10</v>
      </c>
      <c r="R21" s="7" t="s">
        <v>383</v>
      </c>
      <c r="S21" s="19">
        <f t="shared" si="1"/>
        <v>85333.333333333343</v>
      </c>
      <c r="T21" s="7" t="s">
        <v>3</v>
      </c>
      <c r="U21" s="19">
        <v>23</v>
      </c>
      <c r="V21" s="7" t="s">
        <v>387</v>
      </c>
      <c r="W21" s="19">
        <f t="shared" si="2"/>
        <v>10666.666666666668</v>
      </c>
      <c r="X21" s="7" t="s">
        <v>386</v>
      </c>
      <c r="Y21" s="7" t="s">
        <v>10</v>
      </c>
      <c r="Z21" s="7" t="s">
        <v>383</v>
      </c>
      <c r="AA21" s="7" t="s">
        <v>10</v>
      </c>
      <c r="AB21" s="7" t="s">
        <v>383</v>
      </c>
      <c r="AC21" s="7" t="s">
        <v>10</v>
      </c>
      <c r="AD21" s="7" t="s">
        <v>383</v>
      </c>
      <c r="AE21" s="19">
        <v>0</v>
      </c>
      <c r="AF21" s="7" t="s">
        <v>3</v>
      </c>
      <c r="AG21" s="19">
        <v>0</v>
      </c>
      <c r="AH21" s="7" t="s">
        <v>3</v>
      </c>
      <c r="AI21" s="7" t="s">
        <v>10</v>
      </c>
      <c r="AJ21" s="7" t="s">
        <v>383</v>
      </c>
      <c r="AK21" s="19">
        <f t="shared" si="3"/>
        <v>1560.7800000000002</v>
      </c>
      <c r="AL21" s="7" t="s">
        <v>387</v>
      </c>
      <c r="AM21" s="19">
        <f t="shared" si="0"/>
        <v>2401.2000000000003</v>
      </c>
      <c r="AN21" s="7" t="s">
        <v>4</v>
      </c>
      <c r="AO21" s="19">
        <v>600</v>
      </c>
      <c r="AP21" s="7" t="s">
        <v>3</v>
      </c>
      <c r="AQ21" s="7" t="s">
        <v>10</v>
      </c>
      <c r="AR21" s="7" t="s">
        <v>383</v>
      </c>
      <c r="AS21" s="7" t="s">
        <v>10</v>
      </c>
    </row>
    <row r="22" spans="1:45" s="2" customFormat="1" ht="22.5" customHeight="1">
      <c r="A22" s="17"/>
      <c r="B22" s="3" t="s">
        <v>5</v>
      </c>
      <c r="C22" s="4">
        <v>14</v>
      </c>
      <c r="D22" s="5" t="s">
        <v>46</v>
      </c>
      <c r="E22" s="5" t="s">
        <v>45</v>
      </c>
      <c r="F22" s="5" t="s">
        <v>361</v>
      </c>
      <c r="G22" s="6" t="s">
        <v>47</v>
      </c>
      <c r="H22" s="6" t="s">
        <v>48</v>
      </c>
      <c r="I22" s="6" t="s">
        <v>49</v>
      </c>
      <c r="J22" s="6" t="s">
        <v>354</v>
      </c>
      <c r="K22" s="19">
        <v>61000</v>
      </c>
      <c r="L22" s="19">
        <v>43972.856249999997</v>
      </c>
      <c r="M22" s="7" t="s">
        <v>10</v>
      </c>
      <c r="N22" s="7" t="s">
        <v>10</v>
      </c>
      <c r="O22" s="7" t="s">
        <v>383</v>
      </c>
      <c r="P22" s="7" t="s">
        <v>10</v>
      </c>
      <c r="Q22" s="7" t="s">
        <v>10</v>
      </c>
      <c r="R22" s="7" t="s">
        <v>383</v>
      </c>
      <c r="S22" s="19">
        <f t="shared" si="1"/>
        <v>81333.333333333328</v>
      </c>
      <c r="T22" s="7" t="s">
        <v>3</v>
      </c>
      <c r="U22" s="19">
        <v>54.5</v>
      </c>
      <c r="V22" s="7" t="s">
        <v>387</v>
      </c>
      <c r="W22" s="19">
        <f t="shared" si="2"/>
        <v>10166.666666666666</v>
      </c>
      <c r="X22" s="7" t="s">
        <v>386</v>
      </c>
      <c r="Y22" s="7" t="s">
        <v>10</v>
      </c>
      <c r="Z22" s="7" t="s">
        <v>383</v>
      </c>
      <c r="AA22" s="7" t="s">
        <v>10</v>
      </c>
      <c r="AB22" s="7" t="s">
        <v>383</v>
      </c>
      <c r="AC22" s="7" t="s">
        <v>10</v>
      </c>
      <c r="AD22" s="7" t="s">
        <v>383</v>
      </c>
      <c r="AE22" s="19">
        <v>0</v>
      </c>
      <c r="AF22" s="7" t="s">
        <v>3</v>
      </c>
      <c r="AG22" s="19">
        <v>0</v>
      </c>
      <c r="AH22" s="7" t="s">
        <v>3</v>
      </c>
      <c r="AI22" s="7" t="s">
        <v>10</v>
      </c>
      <c r="AJ22" s="7" t="s">
        <v>383</v>
      </c>
      <c r="AK22" s="19">
        <f t="shared" si="3"/>
        <v>1560.7800000000002</v>
      </c>
      <c r="AL22" s="7" t="s">
        <v>387</v>
      </c>
      <c r="AM22" s="19">
        <f t="shared" si="0"/>
        <v>2401.2000000000003</v>
      </c>
      <c r="AN22" s="7" t="s">
        <v>4</v>
      </c>
      <c r="AO22" s="19">
        <v>600</v>
      </c>
      <c r="AP22" s="7" t="s">
        <v>3</v>
      </c>
      <c r="AQ22" s="7" t="s">
        <v>10</v>
      </c>
      <c r="AR22" s="7" t="s">
        <v>383</v>
      </c>
      <c r="AS22" s="7" t="s">
        <v>10</v>
      </c>
    </row>
    <row r="23" spans="1:45" s="2" customFormat="1" ht="22.5" customHeight="1">
      <c r="A23" s="17"/>
      <c r="B23" s="3" t="s">
        <v>5</v>
      </c>
      <c r="C23" s="4">
        <v>14</v>
      </c>
      <c r="D23" s="5" t="s">
        <v>50</v>
      </c>
      <c r="E23" s="5" t="s">
        <v>45</v>
      </c>
      <c r="F23" s="5" t="s">
        <v>361</v>
      </c>
      <c r="G23" s="6" t="s">
        <v>51</v>
      </c>
      <c r="H23" s="6" t="s">
        <v>52</v>
      </c>
      <c r="I23" s="6" t="s">
        <v>53</v>
      </c>
      <c r="J23" s="6" t="s">
        <v>354</v>
      </c>
      <c r="K23" s="19">
        <v>61000</v>
      </c>
      <c r="L23" s="19">
        <v>43972.856249999997</v>
      </c>
      <c r="M23" s="7" t="s">
        <v>10</v>
      </c>
      <c r="N23" s="7" t="s">
        <v>10</v>
      </c>
      <c r="O23" s="7" t="s">
        <v>383</v>
      </c>
      <c r="P23" s="7" t="s">
        <v>10</v>
      </c>
      <c r="Q23" s="7" t="s">
        <v>10</v>
      </c>
      <c r="R23" s="7" t="s">
        <v>383</v>
      </c>
      <c r="S23" s="19">
        <f t="shared" si="1"/>
        <v>81333.333333333328</v>
      </c>
      <c r="T23" s="7" t="s">
        <v>3</v>
      </c>
      <c r="U23" s="19">
        <v>27.5</v>
      </c>
      <c r="V23" s="7" t="s">
        <v>387</v>
      </c>
      <c r="W23" s="19">
        <f t="shared" si="2"/>
        <v>10166.666666666666</v>
      </c>
      <c r="X23" s="7" t="s">
        <v>386</v>
      </c>
      <c r="Y23" s="7" t="s">
        <v>10</v>
      </c>
      <c r="Z23" s="7" t="s">
        <v>383</v>
      </c>
      <c r="AA23" s="7" t="s">
        <v>10</v>
      </c>
      <c r="AB23" s="7" t="s">
        <v>383</v>
      </c>
      <c r="AC23" s="7" t="s">
        <v>10</v>
      </c>
      <c r="AD23" s="7" t="s">
        <v>383</v>
      </c>
      <c r="AE23" s="19">
        <v>0</v>
      </c>
      <c r="AF23" s="7" t="s">
        <v>3</v>
      </c>
      <c r="AG23" s="19">
        <v>0</v>
      </c>
      <c r="AH23" s="7" t="s">
        <v>3</v>
      </c>
      <c r="AI23" s="7" t="s">
        <v>10</v>
      </c>
      <c r="AJ23" s="7" t="s">
        <v>383</v>
      </c>
      <c r="AK23" s="19">
        <f t="shared" si="3"/>
        <v>1560.7800000000002</v>
      </c>
      <c r="AL23" s="7" t="s">
        <v>387</v>
      </c>
      <c r="AM23" s="19">
        <f t="shared" si="0"/>
        <v>2401.2000000000003</v>
      </c>
      <c r="AN23" s="7" t="s">
        <v>4</v>
      </c>
      <c r="AO23" s="19">
        <v>600</v>
      </c>
      <c r="AP23" s="7" t="s">
        <v>3</v>
      </c>
      <c r="AQ23" s="7" t="s">
        <v>10</v>
      </c>
      <c r="AR23" s="7" t="s">
        <v>383</v>
      </c>
      <c r="AS23" s="7" t="s">
        <v>10</v>
      </c>
    </row>
    <row r="24" spans="1:45" s="11" customFormat="1" ht="22.5" customHeight="1">
      <c r="A24" s="17"/>
      <c r="B24" s="4" t="s">
        <v>5</v>
      </c>
      <c r="C24" s="4">
        <v>14</v>
      </c>
      <c r="D24" s="5" t="s">
        <v>68</v>
      </c>
      <c r="E24" s="5" t="s">
        <v>45</v>
      </c>
      <c r="F24" s="5" t="s">
        <v>358</v>
      </c>
      <c r="G24" s="6" t="s">
        <v>69</v>
      </c>
      <c r="H24" s="6" t="s">
        <v>70</v>
      </c>
      <c r="I24" s="6" t="s">
        <v>71</v>
      </c>
      <c r="J24" s="6" t="s">
        <v>353</v>
      </c>
      <c r="K24" s="19">
        <v>52000</v>
      </c>
      <c r="L24" s="19">
        <v>37672.856249999997</v>
      </c>
      <c r="M24" s="7" t="s">
        <v>10</v>
      </c>
      <c r="N24" s="7" t="s">
        <v>10</v>
      </c>
      <c r="O24" s="7" t="s">
        <v>383</v>
      </c>
      <c r="P24" s="7" t="s">
        <v>10</v>
      </c>
      <c r="Q24" s="7" t="s">
        <v>10</v>
      </c>
      <c r="R24" s="7" t="s">
        <v>383</v>
      </c>
      <c r="S24" s="19">
        <f t="shared" ref="S24:S29" si="4">K24/30*40</f>
        <v>69333.333333333328</v>
      </c>
      <c r="T24" s="7" t="s">
        <v>3</v>
      </c>
      <c r="U24" s="19">
        <v>0</v>
      </c>
      <c r="V24" s="7" t="s">
        <v>387</v>
      </c>
      <c r="W24" s="19">
        <f t="shared" ref="W24:W29" si="5">K24/30*5</f>
        <v>8666.6666666666661</v>
      </c>
      <c r="X24" s="7" t="s">
        <v>386</v>
      </c>
      <c r="Y24" s="7" t="s">
        <v>10</v>
      </c>
      <c r="Z24" s="7" t="s">
        <v>383</v>
      </c>
      <c r="AA24" s="7" t="s">
        <v>10</v>
      </c>
      <c r="AB24" s="7" t="s">
        <v>383</v>
      </c>
      <c r="AC24" s="7" t="s">
        <v>10</v>
      </c>
      <c r="AD24" s="7" t="s">
        <v>383</v>
      </c>
      <c r="AE24" s="19">
        <v>0</v>
      </c>
      <c r="AF24" s="7" t="s">
        <v>3</v>
      </c>
      <c r="AG24" s="19">
        <v>0</v>
      </c>
      <c r="AH24" s="7" t="s">
        <v>3</v>
      </c>
      <c r="AI24" s="7" t="s">
        <v>10</v>
      </c>
      <c r="AJ24" s="7" t="s">
        <v>383</v>
      </c>
      <c r="AK24" s="19">
        <f>IF(K24&gt;=80.04*300,80.04*300*0.13/2,K24*0.13/2)</f>
        <v>1560.7800000000002</v>
      </c>
      <c r="AL24" s="7" t="s">
        <v>387</v>
      </c>
      <c r="AM24" s="19">
        <f t="shared" si="0"/>
        <v>2401.2000000000003</v>
      </c>
      <c r="AN24" s="7" t="s">
        <v>4</v>
      </c>
      <c r="AO24" s="19">
        <v>600</v>
      </c>
      <c r="AP24" s="7" t="s">
        <v>3</v>
      </c>
      <c r="AQ24" s="7" t="s">
        <v>10</v>
      </c>
      <c r="AR24" s="7" t="s">
        <v>383</v>
      </c>
      <c r="AS24" s="7" t="s">
        <v>10</v>
      </c>
    </row>
    <row r="25" spans="1:45" s="2" customFormat="1" ht="22.5" customHeight="1">
      <c r="A25" s="17"/>
      <c r="B25" s="4" t="s">
        <v>5</v>
      </c>
      <c r="C25" s="4">
        <v>14</v>
      </c>
      <c r="D25" s="5" t="s">
        <v>72</v>
      </c>
      <c r="E25" s="5" t="s">
        <v>45</v>
      </c>
      <c r="F25" s="5" t="s">
        <v>357</v>
      </c>
      <c r="G25" s="6" t="s">
        <v>73</v>
      </c>
      <c r="H25" s="6" t="s">
        <v>74</v>
      </c>
      <c r="I25" s="6" t="s">
        <v>75</v>
      </c>
      <c r="J25" s="6" t="s">
        <v>353</v>
      </c>
      <c r="K25" s="19">
        <v>50000</v>
      </c>
      <c r="L25" s="19">
        <v>36272.856249999997</v>
      </c>
      <c r="M25" s="7" t="s">
        <v>10</v>
      </c>
      <c r="N25" s="7" t="s">
        <v>10</v>
      </c>
      <c r="O25" s="7" t="s">
        <v>383</v>
      </c>
      <c r="P25" s="7" t="s">
        <v>10</v>
      </c>
      <c r="Q25" s="7" t="s">
        <v>10</v>
      </c>
      <c r="R25" s="7" t="s">
        <v>383</v>
      </c>
      <c r="S25" s="19">
        <f t="shared" si="4"/>
        <v>66666.666666666672</v>
      </c>
      <c r="T25" s="7" t="s">
        <v>3</v>
      </c>
      <c r="U25" s="19">
        <v>23</v>
      </c>
      <c r="V25" s="7" t="s">
        <v>387</v>
      </c>
      <c r="W25" s="19">
        <f t="shared" si="5"/>
        <v>8333.3333333333339</v>
      </c>
      <c r="X25" s="7" t="s">
        <v>386</v>
      </c>
      <c r="Y25" s="7" t="s">
        <v>10</v>
      </c>
      <c r="Z25" s="7" t="s">
        <v>383</v>
      </c>
      <c r="AA25" s="7" t="s">
        <v>10</v>
      </c>
      <c r="AB25" s="7" t="s">
        <v>383</v>
      </c>
      <c r="AC25" s="7" t="s">
        <v>10</v>
      </c>
      <c r="AD25" s="7" t="s">
        <v>383</v>
      </c>
      <c r="AE25" s="19">
        <v>0</v>
      </c>
      <c r="AF25" s="7" t="s">
        <v>3</v>
      </c>
      <c r="AG25" s="19">
        <v>0</v>
      </c>
      <c r="AH25" s="7" t="s">
        <v>3</v>
      </c>
      <c r="AI25" s="7" t="s">
        <v>10</v>
      </c>
      <c r="AJ25" s="7" t="s">
        <v>383</v>
      </c>
      <c r="AK25" s="19">
        <v>1500</v>
      </c>
      <c r="AL25" s="7" t="s">
        <v>387</v>
      </c>
      <c r="AM25" s="19">
        <f t="shared" si="0"/>
        <v>2401.2000000000003</v>
      </c>
      <c r="AN25" s="7" t="s">
        <v>4</v>
      </c>
      <c r="AO25" s="19">
        <v>600</v>
      </c>
      <c r="AP25" s="7" t="s">
        <v>3</v>
      </c>
      <c r="AQ25" s="7" t="s">
        <v>10</v>
      </c>
      <c r="AR25" s="7" t="s">
        <v>383</v>
      </c>
      <c r="AS25" s="7" t="s">
        <v>10</v>
      </c>
    </row>
    <row r="26" spans="1:45" s="11" customFormat="1" ht="28.5">
      <c r="A26" s="17"/>
      <c r="B26" s="4" t="s">
        <v>5</v>
      </c>
      <c r="C26" s="4">
        <v>14</v>
      </c>
      <c r="D26" s="9" t="s">
        <v>84</v>
      </c>
      <c r="E26" s="5" t="s">
        <v>45</v>
      </c>
      <c r="F26" s="5" t="s">
        <v>361</v>
      </c>
      <c r="G26" s="6" t="s">
        <v>85</v>
      </c>
      <c r="H26" s="6" t="s">
        <v>43</v>
      </c>
      <c r="I26" s="6" t="s">
        <v>86</v>
      </c>
      <c r="J26" s="6" t="s">
        <v>354</v>
      </c>
      <c r="K26" s="19">
        <v>47000</v>
      </c>
      <c r="L26" s="19">
        <v>34172.856249999997</v>
      </c>
      <c r="M26" s="7" t="s">
        <v>10</v>
      </c>
      <c r="N26" s="7" t="s">
        <v>10</v>
      </c>
      <c r="O26" s="7" t="s">
        <v>383</v>
      </c>
      <c r="P26" s="7" t="s">
        <v>10</v>
      </c>
      <c r="Q26" s="7" t="s">
        <v>10</v>
      </c>
      <c r="R26" s="7" t="s">
        <v>383</v>
      </c>
      <c r="S26" s="19">
        <f t="shared" si="4"/>
        <v>62666.666666666672</v>
      </c>
      <c r="T26" s="7" t="s">
        <v>3</v>
      </c>
      <c r="U26" s="19">
        <v>41</v>
      </c>
      <c r="V26" s="7" t="s">
        <v>387</v>
      </c>
      <c r="W26" s="19">
        <f t="shared" si="5"/>
        <v>7833.3333333333339</v>
      </c>
      <c r="X26" s="7" t="s">
        <v>386</v>
      </c>
      <c r="Y26" s="7" t="s">
        <v>10</v>
      </c>
      <c r="Z26" s="7" t="s">
        <v>383</v>
      </c>
      <c r="AA26" s="7" t="s">
        <v>10</v>
      </c>
      <c r="AB26" s="7" t="s">
        <v>383</v>
      </c>
      <c r="AC26" s="7" t="s">
        <v>10</v>
      </c>
      <c r="AD26" s="7" t="s">
        <v>383</v>
      </c>
      <c r="AE26" s="19">
        <v>0</v>
      </c>
      <c r="AF26" s="7" t="s">
        <v>3</v>
      </c>
      <c r="AG26" s="19">
        <v>0</v>
      </c>
      <c r="AH26" s="7" t="s">
        <v>3</v>
      </c>
      <c r="AI26" s="7" t="s">
        <v>10</v>
      </c>
      <c r="AJ26" s="7" t="s">
        <v>383</v>
      </c>
      <c r="AK26" s="19">
        <f>IF(K26&gt;=80.04*300,80.04*300*0.13/2,K26*0.13/2)</f>
        <v>1560.7800000000002</v>
      </c>
      <c r="AL26" s="7" t="s">
        <v>387</v>
      </c>
      <c r="AM26" s="19">
        <f t="shared" si="0"/>
        <v>2401.2000000000003</v>
      </c>
      <c r="AN26" s="7" t="s">
        <v>4</v>
      </c>
      <c r="AO26" s="19">
        <v>600</v>
      </c>
      <c r="AP26" s="7" t="s">
        <v>3</v>
      </c>
      <c r="AQ26" s="7" t="s">
        <v>10</v>
      </c>
      <c r="AR26" s="7" t="s">
        <v>383</v>
      </c>
      <c r="AS26" s="7" t="s">
        <v>10</v>
      </c>
    </row>
    <row r="27" spans="1:45" s="11" customFormat="1" ht="22.5" customHeight="1">
      <c r="A27" s="17"/>
      <c r="B27" s="4" t="s">
        <v>5</v>
      </c>
      <c r="C27" s="4">
        <v>14</v>
      </c>
      <c r="D27" s="9" t="s">
        <v>103</v>
      </c>
      <c r="E27" s="5" t="s">
        <v>45</v>
      </c>
      <c r="F27" s="5" t="s">
        <v>358</v>
      </c>
      <c r="G27" s="6" t="s">
        <v>104</v>
      </c>
      <c r="H27" s="6" t="s">
        <v>105</v>
      </c>
      <c r="I27" s="6" t="s">
        <v>106</v>
      </c>
      <c r="J27" s="6" t="s">
        <v>354</v>
      </c>
      <c r="K27" s="19">
        <v>47000</v>
      </c>
      <c r="L27" s="19">
        <v>34172.856249999997</v>
      </c>
      <c r="M27" s="7" t="s">
        <v>10</v>
      </c>
      <c r="N27" s="7" t="s">
        <v>10</v>
      </c>
      <c r="O27" s="7" t="s">
        <v>383</v>
      </c>
      <c r="P27" s="7" t="s">
        <v>10</v>
      </c>
      <c r="Q27" s="7" t="s">
        <v>10</v>
      </c>
      <c r="R27" s="7" t="s">
        <v>383</v>
      </c>
      <c r="S27" s="19">
        <f t="shared" si="4"/>
        <v>62666.666666666672</v>
      </c>
      <c r="T27" s="7" t="s">
        <v>3</v>
      </c>
      <c r="U27" s="19">
        <v>0</v>
      </c>
      <c r="V27" s="7" t="s">
        <v>387</v>
      </c>
      <c r="W27" s="19">
        <f t="shared" si="5"/>
        <v>7833.3333333333339</v>
      </c>
      <c r="X27" s="7" t="s">
        <v>386</v>
      </c>
      <c r="Y27" s="7" t="s">
        <v>10</v>
      </c>
      <c r="Z27" s="7" t="s">
        <v>383</v>
      </c>
      <c r="AA27" s="7" t="s">
        <v>10</v>
      </c>
      <c r="AB27" s="7" t="s">
        <v>383</v>
      </c>
      <c r="AC27" s="7" t="s">
        <v>10</v>
      </c>
      <c r="AD27" s="7" t="s">
        <v>383</v>
      </c>
      <c r="AE27" s="19">
        <v>0</v>
      </c>
      <c r="AF27" s="7" t="s">
        <v>3</v>
      </c>
      <c r="AG27" s="19">
        <v>0</v>
      </c>
      <c r="AH27" s="7" t="s">
        <v>3</v>
      </c>
      <c r="AI27" s="7" t="s">
        <v>10</v>
      </c>
      <c r="AJ27" s="7" t="s">
        <v>383</v>
      </c>
      <c r="AK27" s="19">
        <f>IF(K27&gt;=80.04*300,80.04*300*0.13/2,K27*0.13/2)</f>
        <v>1560.7800000000002</v>
      </c>
      <c r="AL27" s="7" t="s">
        <v>387</v>
      </c>
      <c r="AM27" s="19">
        <f t="shared" si="0"/>
        <v>2401.2000000000003</v>
      </c>
      <c r="AN27" s="7" t="s">
        <v>4</v>
      </c>
      <c r="AO27" s="19">
        <v>600</v>
      </c>
      <c r="AP27" s="7" t="s">
        <v>3</v>
      </c>
      <c r="AQ27" s="7" t="s">
        <v>10</v>
      </c>
      <c r="AR27" s="7" t="s">
        <v>383</v>
      </c>
      <c r="AS27" s="7" t="s">
        <v>10</v>
      </c>
    </row>
    <row r="28" spans="1:45" s="2" customFormat="1" ht="22.5" customHeight="1">
      <c r="A28" s="17"/>
      <c r="B28" s="4" t="s">
        <v>5</v>
      </c>
      <c r="C28" s="4">
        <v>14</v>
      </c>
      <c r="D28" s="5" t="s">
        <v>93</v>
      </c>
      <c r="E28" s="5" t="s">
        <v>45</v>
      </c>
      <c r="F28" s="5" t="s">
        <v>357</v>
      </c>
      <c r="G28" s="6" t="s">
        <v>484</v>
      </c>
      <c r="H28" s="6" t="s">
        <v>102</v>
      </c>
      <c r="I28" s="6" t="s">
        <v>485</v>
      </c>
      <c r="J28" s="6" t="s">
        <v>354</v>
      </c>
      <c r="K28" s="19">
        <v>47000</v>
      </c>
      <c r="L28" s="19">
        <v>34172.856249999997</v>
      </c>
      <c r="M28" s="7" t="s">
        <v>10</v>
      </c>
      <c r="N28" s="7" t="s">
        <v>10</v>
      </c>
      <c r="O28" s="7" t="s">
        <v>383</v>
      </c>
      <c r="P28" s="7" t="s">
        <v>10</v>
      </c>
      <c r="Q28" s="7" t="s">
        <v>10</v>
      </c>
      <c r="R28" s="7" t="s">
        <v>383</v>
      </c>
      <c r="S28" s="19">
        <f t="shared" si="4"/>
        <v>62666.666666666672</v>
      </c>
      <c r="T28" s="7" t="s">
        <v>3</v>
      </c>
      <c r="U28" s="19">
        <v>0</v>
      </c>
      <c r="V28" s="7" t="s">
        <v>387</v>
      </c>
      <c r="W28" s="19">
        <f t="shared" si="5"/>
        <v>7833.3333333333339</v>
      </c>
      <c r="X28" s="7" t="s">
        <v>386</v>
      </c>
      <c r="Y28" s="7" t="s">
        <v>10</v>
      </c>
      <c r="Z28" s="7" t="s">
        <v>383</v>
      </c>
      <c r="AA28" s="7" t="s">
        <v>10</v>
      </c>
      <c r="AB28" s="7" t="s">
        <v>383</v>
      </c>
      <c r="AC28" s="7" t="s">
        <v>10</v>
      </c>
      <c r="AD28" s="7" t="s">
        <v>383</v>
      </c>
      <c r="AE28" s="19">
        <v>0</v>
      </c>
      <c r="AF28" s="7" t="s">
        <v>3</v>
      </c>
      <c r="AG28" s="19">
        <v>0</v>
      </c>
      <c r="AH28" s="7" t="s">
        <v>3</v>
      </c>
      <c r="AI28" s="7" t="s">
        <v>10</v>
      </c>
      <c r="AJ28" s="7" t="s">
        <v>383</v>
      </c>
      <c r="AK28" s="19">
        <f>IF(K28&gt;=80.04*300,80.04*300*0.13/2,K28*0.13/2)</f>
        <v>1560.7800000000002</v>
      </c>
      <c r="AL28" s="7" t="s">
        <v>387</v>
      </c>
      <c r="AM28" s="19">
        <f t="shared" si="0"/>
        <v>2401.2000000000003</v>
      </c>
      <c r="AN28" s="7" t="s">
        <v>4</v>
      </c>
      <c r="AO28" s="19">
        <v>600</v>
      </c>
      <c r="AP28" s="7" t="s">
        <v>3</v>
      </c>
      <c r="AQ28" s="7" t="s">
        <v>10</v>
      </c>
      <c r="AR28" s="7" t="s">
        <v>383</v>
      </c>
      <c r="AS28" s="7" t="s">
        <v>10</v>
      </c>
    </row>
    <row r="29" spans="1:45" s="11" customFormat="1" ht="22.5" customHeight="1">
      <c r="A29" s="17"/>
      <c r="B29" s="4" t="s">
        <v>5</v>
      </c>
      <c r="C29" s="4">
        <v>14</v>
      </c>
      <c r="D29" s="5" t="s">
        <v>90</v>
      </c>
      <c r="E29" s="5" t="s">
        <v>45</v>
      </c>
      <c r="F29" s="5" t="s">
        <v>357</v>
      </c>
      <c r="G29" s="6" t="s">
        <v>91</v>
      </c>
      <c r="H29" s="6" t="s">
        <v>92</v>
      </c>
      <c r="I29" s="6" t="s">
        <v>40</v>
      </c>
      <c r="J29" s="6" t="s">
        <v>354</v>
      </c>
      <c r="K29" s="19">
        <v>45000</v>
      </c>
      <c r="L29" s="19">
        <v>32772.856249999997</v>
      </c>
      <c r="M29" s="7" t="s">
        <v>10</v>
      </c>
      <c r="N29" s="7" t="s">
        <v>10</v>
      </c>
      <c r="O29" s="7" t="s">
        <v>383</v>
      </c>
      <c r="P29" s="7" t="s">
        <v>10</v>
      </c>
      <c r="Q29" s="7" t="s">
        <v>10</v>
      </c>
      <c r="R29" s="7" t="s">
        <v>383</v>
      </c>
      <c r="S29" s="19">
        <f t="shared" si="4"/>
        <v>60000</v>
      </c>
      <c r="T29" s="7" t="s">
        <v>3</v>
      </c>
      <c r="U29" s="19">
        <v>41</v>
      </c>
      <c r="V29" s="7" t="s">
        <v>387</v>
      </c>
      <c r="W29" s="19">
        <f t="shared" si="5"/>
        <v>7500</v>
      </c>
      <c r="X29" s="7" t="s">
        <v>386</v>
      </c>
      <c r="Y29" s="7" t="s">
        <v>10</v>
      </c>
      <c r="Z29" s="7" t="s">
        <v>383</v>
      </c>
      <c r="AA29" s="7" t="s">
        <v>10</v>
      </c>
      <c r="AB29" s="7" t="s">
        <v>383</v>
      </c>
      <c r="AC29" s="7" t="s">
        <v>10</v>
      </c>
      <c r="AD29" s="7" t="s">
        <v>383</v>
      </c>
      <c r="AE29" s="19">
        <v>0</v>
      </c>
      <c r="AF29" s="7" t="s">
        <v>3</v>
      </c>
      <c r="AG29" s="19">
        <v>0</v>
      </c>
      <c r="AH29" s="7" t="s">
        <v>3</v>
      </c>
      <c r="AI29" s="7" t="s">
        <v>10</v>
      </c>
      <c r="AJ29" s="7" t="s">
        <v>383</v>
      </c>
      <c r="AK29" s="19">
        <f>IF(K29&gt;=80.04*300,80.04*300*0.13/2,K29*0.13/2)</f>
        <v>1560.7800000000002</v>
      </c>
      <c r="AL29" s="7" t="s">
        <v>387</v>
      </c>
      <c r="AM29" s="19">
        <f t="shared" si="0"/>
        <v>2401.2000000000003</v>
      </c>
      <c r="AN29" s="7" t="s">
        <v>4</v>
      </c>
      <c r="AO29" s="19">
        <v>600</v>
      </c>
      <c r="AP29" s="7" t="s">
        <v>3</v>
      </c>
      <c r="AQ29" s="7" t="s">
        <v>10</v>
      </c>
      <c r="AR29" s="7" t="s">
        <v>383</v>
      </c>
      <c r="AS29" s="7" t="s">
        <v>10</v>
      </c>
    </row>
    <row r="30" spans="1:45" s="11" customFormat="1" ht="22.5" customHeight="1">
      <c r="A30" s="17"/>
      <c r="B30" s="4" t="s">
        <v>5</v>
      </c>
      <c r="C30" s="4">
        <v>14</v>
      </c>
      <c r="D30" s="9" t="s">
        <v>413</v>
      </c>
      <c r="E30" s="5" t="s">
        <v>45</v>
      </c>
      <c r="F30" s="5" t="s">
        <v>361</v>
      </c>
      <c r="G30" s="14" t="s">
        <v>152</v>
      </c>
      <c r="H30" s="6" t="s">
        <v>153</v>
      </c>
      <c r="I30" s="6" t="s">
        <v>154</v>
      </c>
      <c r="J30" s="6" t="s">
        <v>354</v>
      </c>
      <c r="K30" s="19">
        <v>45000</v>
      </c>
      <c r="L30" s="19">
        <v>32772.856249999997</v>
      </c>
      <c r="M30" s="7" t="s">
        <v>10</v>
      </c>
      <c r="N30" s="7" t="s">
        <v>10</v>
      </c>
      <c r="O30" s="7" t="s">
        <v>383</v>
      </c>
      <c r="P30" s="7" t="s">
        <v>10</v>
      </c>
      <c r="Q30" s="7" t="s">
        <v>10</v>
      </c>
      <c r="R30" s="7" t="s">
        <v>383</v>
      </c>
      <c r="S30" s="19">
        <f t="shared" ref="S30" si="6">K30/30*40</f>
        <v>60000</v>
      </c>
      <c r="T30" s="7" t="s">
        <v>3</v>
      </c>
      <c r="U30" s="19">
        <v>23</v>
      </c>
      <c r="V30" s="7" t="s">
        <v>387</v>
      </c>
      <c r="W30" s="19">
        <f t="shared" ref="W30" si="7">K30/30*5</f>
        <v>7500</v>
      </c>
      <c r="X30" s="7" t="s">
        <v>386</v>
      </c>
      <c r="Y30" s="7" t="s">
        <v>10</v>
      </c>
      <c r="Z30" s="7" t="s">
        <v>383</v>
      </c>
      <c r="AA30" s="7" t="s">
        <v>10</v>
      </c>
      <c r="AB30" s="7" t="s">
        <v>383</v>
      </c>
      <c r="AC30" s="7" t="s">
        <v>10</v>
      </c>
      <c r="AD30" s="7" t="s">
        <v>383</v>
      </c>
      <c r="AE30" s="19">
        <v>0</v>
      </c>
      <c r="AF30" s="7" t="s">
        <v>3</v>
      </c>
      <c r="AG30" s="19">
        <v>0</v>
      </c>
      <c r="AH30" s="7" t="s">
        <v>3</v>
      </c>
      <c r="AI30" s="7" t="s">
        <v>10</v>
      </c>
      <c r="AJ30" s="7" t="s">
        <v>383</v>
      </c>
      <c r="AK30" s="19">
        <f t="shared" ref="AK30" si="8">IF(K30&gt;=80.04*300,80.04*300*0.13/2,K30*0.13/2)</f>
        <v>1560.7800000000002</v>
      </c>
      <c r="AL30" s="7" t="s">
        <v>387</v>
      </c>
      <c r="AM30" s="19">
        <f t="shared" si="0"/>
        <v>2401.2000000000003</v>
      </c>
      <c r="AN30" s="7" t="s">
        <v>4</v>
      </c>
      <c r="AO30" s="19">
        <v>600</v>
      </c>
      <c r="AP30" s="7" t="s">
        <v>3</v>
      </c>
      <c r="AQ30" s="7" t="s">
        <v>10</v>
      </c>
      <c r="AR30" s="7" t="s">
        <v>383</v>
      </c>
      <c r="AS30" s="7" t="s">
        <v>10</v>
      </c>
    </row>
    <row r="31" spans="1:45" s="11" customFormat="1" ht="22.5" customHeight="1">
      <c r="A31" s="17"/>
      <c r="B31" s="4" t="s">
        <v>5</v>
      </c>
      <c r="C31" s="4">
        <v>14</v>
      </c>
      <c r="D31" s="5" t="s">
        <v>93</v>
      </c>
      <c r="E31" s="5" t="s">
        <v>45</v>
      </c>
      <c r="F31" s="5" t="s">
        <v>357</v>
      </c>
      <c r="G31" s="6" t="s">
        <v>94</v>
      </c>
      <c r="H31" s="6" t="s">
        <v>95</v>
      </c>
      <c r="I31" s="6" t="s">
        <v>96</v>
      </c>
      <c r="J31" s="6" t="s">
        <v>354</v>
      </c>
      <c r="K31" s="19">
        <v>36500</v>
      </c>
      <c r="L31" s="19">
        <v>26822.856249999997</v>
      </c>
      <c r="M31" s="7" t="s">
        <v>10</v>
      </c>
      <c r="N31" s="7" t="s">
        <v>10</v>
      </c>
      <c r="O31" s="7" t="s">
        <v>383</v>
      </c>
      <c r="P31" s="7" t="s">
        <v>10</v>
      </c>
      <c r="Q31" s="7" t="s">
        <v>10</v>
      </c>
      <c r="R31" s="7" t="s">
        <v>383</v>
      </c>
      <c r="S31" s="19">
        <f>K31/30*40</f>
        <v>48666.666666666672</v>
      </c>
      <c r="T31" s="7" t="s">
        <v>3</v>
      </c>
      <c r="U31" s="19">
        <v>23</v>
      </c>
      <c r="V31" s="7" t="s">
        <v>387</v>
      </c>
      <c r="W31" s="19">
        <f>K31/30*5</f>
        <v>6083.3333333333339</v>
      </c>
      <c r="X31" s="7" t="s">
        <v>386</v>
      </c>
      <c r="Y31" s="7" t="s">
        <v>10</v>
      </c>
      <c r="Z31" s="7" t="s">
        <v>383</v>
      </c>
      <c r="AA31" s="7" t="s">
        <v>10</v>
      </c>
      <c r="AB31" s="7" t="s">
        <v>383</v>
      </c>
      <c r="AC31" s="7" t="s">
        <v>10</v>
      </c>
      <c r="AD31" s="7" t="s">
        <v>383</v>
      </c>
      <c r="AE31" s="19">
        <v>0</v>
      </c>
      <c r="AF31" s="7" t="s">
        <v>3</v>
      </c>
      <c r="AG31" s="19">
        <v>0</v>
      </c>
      <c r="AH31" s="7" t="s">
        <v>3</v>
      </c>
      <c r="AI31" s="7" t="s">
        <v>10</v>
      </c>
      <c r="AJ31" s="7" t="s">
        <v>383</v>
      </c>
      <c r="AK31" s="19">
        <f>IF(K31&gt;=80.04*300,80.04*300*0.13/2,K31*0.13/2)</f>
        <v>1560.7800000000002</v>
      </c>
      <c r="AL31" s="7" t="s">
        <v>387</v>
      </c>
      <c r="AM31" s="19">
        <f t="shared" si="0"/>
        <v>2401.2000000000003</v>
      </c>
      <c r="AN31" s="7" t="s">
        <v>4</v>
      </c>
      <c r="AO31" s="19">
        <v>600</v>
      </c>
      <c r="AP31" s="7" t="s">
        <v>3</v>
      </c>
      <c r="AQ31" s="7" t="s">
        <v>10</v>
      </c>
      <c r="AR31" s="7" t="s">
        <v>383</v>
      </c>
      <c r="AS31" s="7" t="s">
        <v>10</v>
      </c>
    </row>
    <row r="32" spans="1:45" s="11" customFormat="1" ht="22.5" customHeight="1">
      <c r="A32" s="17"/>
      <c r="B32" s="4" t="s">
        <v>5</v>
      </c>
      <c r="C32" s="4">
        <v>14</v>
      </c>
      <c r="D32" s="5" t="s">
        <v>97</v>
      </c>
      <c r="E32" s="5" t="s">
        <v>45</v>
      </c>
      <c r="F32" s="5" t="s">
        <v>357</v>
      </c>
      <c r="G32" s="6" t="s">
        <v>98</v>
      </c>
      <c r="H32" s="6" t="s">
        <v>99</v>
      </c>
      <c r="I32" s="6" t="s">
        <v>100</v>
      </c>
      <c r="J32" s="6" t="s">
        <v>353</v>
      </c>
      <c r="K32" s="19">
        <v>36500</v>
      </c>
      <c r="L32" s="19">
        <v>26822.856249999997</v>
      </c>
      <c r="M32" s="7" t="s">
        <v>10</v>
      </c>
      <c r="N32" s="7" t="s">
        <v>10</v>
      </c>
      <c r="O32" s="7" t="s">
        <v>383</v>
      </c>
      <c r="P32" s="7" t="s">
        <v>10</v>
      </c>
      <c r="Q32" s="7" t="s">
        <v>10</v>
      </c>
      <c r="R32" s="7" t="s">
        <v>383</v>
      </c>
      <c r="S32" s="19">
        <f>K32/30*40</f>
        <v>48666.666666666672</v>
      </c>
      <c r="T32" s="7" t="s">
        <v>3</v>
      </c>
      <c r="U32" s="19">
        <v>0</v>
      </c>
      <c r="V32" s="7" t="s">
        <v>387</v>
      </c>
      <c r="W32" s="19">
        <f>K32/30*5</f>
        <v>6083.3333333333339</v>
      </c>
      <c r="X32" s="7" t="s">
        <v>386</v>
      </c>
      <c r="Y32" s="7" t="s">
        <v>10</v>
      </c>
      <c r="Z32" s="7" t="s">
        <v>383</v>
      </c>
      <c r="AA32" s="7" t="s">
        <v>10</v>
      </c>
      <c r="AB32" s="7" t="s">
        <v>383</v>
      </c>
      <c r="AC32" s="7" t="s">
        <v>10</v>
      </c>
      <c r="AD32" s="7" t="s">
        <v>383</v>
      </c>
      <c r="AE32" s="19">
        <v>0</v>
      </c>
      <c r="AF32" s="7" t="s">
        <v>3</v>
      </c>
      <c r="AG32" s="19">
        <v>0</v>
      </c>
      <c r="AH32" s="7" t="s">
        <v>3</v>
      </c>
      <c r="AI32" s="7" t="s">
        <v>10</v>
      </c>
      <c r="AJ32" s="7" t="s">
        <v>383</v>
      </c>
      <c r="AK32" s="19">
        <f>IF(K32&gt;=80.04*300,80.04*300*0.13/2,K32*0.13/2)</f>
        <v>1560.7800000000002</v>
      </c>
      <c r="AL32" s="7" t="s">
        <v>387</v>
      </c>
      <c r="AM32" s="19">
        <f t="shared" si="0"/>
        <v>2401.2000000000003</v>
      </c>
      <c r="AN32" s="7" t="s">
        <v>4</v>
      </c>
      <c r="AO32" s="19">
        <v>600</v>
      </c>
      <c r="AP32" s="7" t="s">
        <v>3</v>
      </c>
      <c r="AQ32" s="7" t="s">
        <v>10</v>
      </c>
      <c r="AR32" s="7" t="s">
        <v>383</v>
      </c>
      <c r="AS32" s="7" t="s">
        <v>10</v>
      </c>
    </row>
    <row r="33" spans="1:45" s="2" customFormat="1" ht="22.5" customHeight="1">
      <c r="A33" s="17"/>
      <c r="B33" s="3" t="s">
        <v>5</v>
      </c>
      <c r="C33" s="4">
        <v>13</v>
      </c>
      <c r="D33" s="5" t="s">
        <v>56</v>
      </c>
      <c r="E33" s="5" t="s">
        <v>45</v>
      </c>
      <c r="F33" s="5" t="s">
        <v>360</v>
      </c>
      <c r="G33" s="6" t="s">
        <v>57</v>
      </c>
      <c r="H33" s="6" t="s">
        <v>58</v>
      </c>
      <c r="I33" s="6" t="s">
        <v>59</v>
      </c>
      <c r="J33" s="6" t="s">
        <v>354</v>
      </c>
      <c r="K33" s="19">
        <v>57700</v>
      </c>
      <c r="L33" s="19">
        <v>41662.856249999997</v>
      </c>
      <c r="M33" s="7" t="s">
        <v>10</v>
      </c>
      <c r="N33" s="7" t="s">
        <v>10</v>
      </c>
      <c r="O33" s="7" t="s">
        <v>383</v>
      </c>
      <c r="P33" s="7" t="s">
        <v>10</v>
      </c>
      <c r="Q33" s="7" t="s">
        <v>10</v>
      </c>
      <c r="R33" s="7" t="s">
        <v>383</v>
      </c>
      <c r="S33" s="19">
        <f t="shared" si="1"/>
        <v>76933.333333333328</v>
      </c>
      <c r="T33" s="7" t="s">
        <v>3</v>
      </c>
      <c r="U33" s="19">
        <v>41</v>
      </c>
      <c r="V33" s="7" t="s">
        <v>387</v>
      </c>
      <c r="W33" s="19">
        <f t="shared" si="2"/>
        <v>9616.6666666666661</v>
      </c>
      <c r="X33" s="7" t="s">
        <v>386</v>
      </c>
      <c r="Y33" s="7" t="s">
        <v>10</v>
      </c>
      <c r="Z33" s="7" t="s">
        <v>383</v>
      </c>
      <c r="AA33" s="7" t="s">
        <v>10</v>
      </c>
      <c r="AB33" s="7" t="s">
        <v>383</v>
      </c>
      <c r="AC33" s="7" t="s">
        <v>10</v>
      </c>
      <c r="AD33" s="7" t="s">
        <v>383</v>
      </c>
      <c r="AE33" s="19">
        <v>0</v>
      </c>
      <c r="AF33" s="7" t="s">
        <v>3</v>
      </c>
      <c r="AG33" s="19">
        <v>0</v>
      </c>
      <c r="AH33" s="7" t="s">
        <v>3</v>
      </c>
      <c r="AI33" s="7" t="s">
        <v>10</v>
      </c>
      <c r="AJ33" s="7" t="s">
        <v>383</v>
      </c>
      <c r="AK33" s="19">
        <f t="shared" si="3"/>
        <v>1560.7800000000002</v>
      </c>
      <c r="AL33" s="7" t="s">
        <v>387</v>
      </c>
      <c r="AM33" s="19">
        <f t="shared" si="0"/>
        <v>2401.2000000000003</v>
      </c>
      <c r="AN33" s="7" t="s">
        <v>4</v>
      </c>
      <c r="AO33" s="19">
        <v>600</v>
      </c>
      <c r="AP33" s="7" t="s">
        <v>3</v>
      </c>
      <c r="AQ33" s="7" t="s">
        <v>10</v>
      </c>
      <c r="AR33" s="7" t="s">
        <v>383</v>
      </c>
      <c r="AS33" s="7" t="s">
        <v>10</v>
      </c>
    </row>
    <row r="34" spans="1:45" s="2" customFormat="1" ht="22.5" customHeight="1">
      <c r="A34" s="17"/>
      <c r="B34" s="4" t="s">
        <v>5</v>
      </c>
      <c r="C34" s="4">
        <v>13</v>
      </c>
      <c r="D34" s="5" t="s">
        <v>60</v>
      </c>
      <c r="E34" s="5" t="s">
        <v>45</v>
      </c>
      <c r="F34" s="5" t="s">
        <v>361</v>
      </c>
      <c r="G34" s="6" t="s">
        <v>61</v>
      </c>
      <c r="H34" s="6" t="s">
        <v>62</v>
      </c>
      <c r="I34" s="6" t="s">
        <v>63</v>
      </c>
      <c r="J34" s="6" t="s">
        <v>353</v>
      </c>
      <c r="K34" s="19">
        <v>55600</v>
      </c>
      <c r="L34" s="19">
        <v>40192.856249999997</v>
      </c>
      <c r="M34" s="7" t="s">
        <v>10</v>
      </c>
      <c r="N34" s="7" t="s">
        <v>10</v>
      </c>
      <c r="O34" s="7" t="s">
        <v>383</v>
      </c>
      <c r="P34" s="7" t="s">
        <v>10</v>
      </c>
      <c r="Q34" s="7" t="s">
        <v>10</v>
      </c>
      <c r="R34" s="7" t="s">
        <v>383</v>
      </c>
      <c r="S34" s="19">
        <f t="shared" si="1"/>
        <v>74133.333333333328</v>
      </c>
      <c r="T34" s="7" t="s">
        <v>3</v>
      </c>
      <c r="U34" s="19">
        <v>23</v>
      </c>
      <c r="V34" s="7" t="s">
        <v>387</v>
      </c>
      <c r="W34" s="19">
        <f t="shared" si="2"/>
        <v>9266.6666666666661</v>
      </c>
      <c r="X34" s="7" t="s">
        <v>386</v>
      </c>
      <c r="Y34" s="7" t="s">
        <v>10</v>
      </c>
      <c r="Z34" s="7" t="s">
        <v>383</v>
      </c>
      <c r="AA34" s="7" t="s">
        <v>10</v>
      </c>
      <c r="AB34" s="7" t="s">
        <v>383</v>
      </c>
      <c r="AC34" s="7" t="s">
        <v>10</v>
      </c>
      <c r="AD34" s="7" t="s">
        <v>383</v>
      </c>
      <c r="AE34" s="19">
        <v>0</v>
      </c>
      <c r="AF34" s="7" t="s">
        <v>3</v>
      </c>
      <c r="AG34" s="19">
        <v>0</v>
      </c>
      <c r="AH34" s="7" t="s">
        <v>3</v>
      </c>
      <c r="AI34" s="7" t="s">
        <v>10</v>
      </c>
      <c r="AJ34" s="7" t="s">
        <v>383</v>
      </c>
      <c r="AK34" s="19">
        <f t="shared" si="3"/>
        <v>1560.7800000000002</v>
      </c>
      <c r="AL34" s="7" t="s">
        <v>387</v>
      </c>
      <c r="AM34" s="19">
        <f t="shared" si="0"/>
        <v>2401.2000000000003</v>
      </c>
      <c r="AN34" s="7" t="s">
        <v>4</v>
      </c>
      <c r="AO34" s="19">
        <v>600</v>
      </c>
      <c r="AP34" s="7" t="s">
        <v>3</v>
      </c>
      <c r="AQ34" s="7" t="s">
        <v>10</v>
      </c>
      <c r="AR34" s="7" t="s">
        <v>383</v>
      </c>
      <c r="AS34" s="7" t="s">
        <v>10</v>
      </c>
    </row>
    <row r="35" spans="1:45" s="2" customFormat="1" ht="28.5">
      <c r="A35" s="17"/>
      <c r="B35" s="4" t="s">
        <v>5</v>
      </c>
      <c r="C35" s="4">
        <v>13</v>
      </c>
      <c r="D35" s="9" t="s">
        <v>64</v>
      </c>
      <c r="E35" s="5" t="s">
        <v>45</v>
      </c>
      <c r="F35" s="9" t="s">
        <v>359</v>
      </c>
      <c r="G35" s="6" t="s">
        <v>65</v>
      </c>
      <c r="H35" s="6" t="s">
        <v>66</v>
      </c>
      <c r="I35" s="6" t="s">
        <v>67</v>
      </c>
      <c r="J35" s="6" t="s">
        <v>353</v>
      </c>
      <c r="K35" s="19">
        <v>53800</v>
      </c>
      <c r="L35" s="19">
        <v>38932.856249999997</v>
      </c>
      <c r="M35" s="7" t="s">
        <v>10</v>
      </c>
      <c r="N35" s="7" t="s">
        <v>10</v>
      </c>
      <c r="O35" s="7" t="s">
        <v>383</v>
      </c>
      <c r="P35" s="7" t="s">
        <v>10</v>
      </c>
      <c r="Q35" s="7" t="s">
        <v>10</v>
      </c>
      <c r="R35" s="7" t="s">
        <v>383</v>
      </c>
      <c r="S35" s="19">
        <f t="shared" si="1"/>
        <v>71733.333333333328</v>
      </c>
      <c r="T35" s="7" t="s">
        <v>3</v>
      </c>
      <c r="U35" s="19">
        <v>41</v>
      </c>
      <c r="V35" s="7" t="s">
        <v>387</v>
      </c>
      <c r="W35" s="19">
        <f t="shared" si="2"/>
        <v>8966.6666666666661</v>
      </c>
      <c r="X35" s="7" t="s">
        <v>386</v>
      </c>
      <c r="Y35" s="7" t="s">
        <v>10</v>
      </c>
      <c r="Z35" s="7" t="s">
        <v>383</v>
      </c>
      <c r="AA35" s="7" t="s">
        <v>10</v>
      </c>
      <c r="AB35" s="7" t="s">
        <v>383</v>
      </c>
      <c r="AC35" s="7" t="s">
        <v>10</v>
      </c>
      <c r="AD35" s="7" t="s">
        <v>383</v>
      </c>
      <c r="AE35" s="19">
        <v>0</v>
      </c>
      <c r="AF35" s="7" t="s">
        <v>3</v>
      </c>
      <c r="AG35" s="19">
        <v>0</v>
      </c>
      <c r="AH35" s="7" t="s">
        <v>3</v>
      </c>
      <c r="AI35" s="7" t="s">
        <v>10</v>
      </c>
      <c r="AJ35" s="7" t="s">
        <v>383</v>
      </c>
      <c r="AK35" s="19">
        <f t="shared" si="3"/>
        <v>1560.7800000000002</v>
      </c>
      <c r="AL35" s="7" t="s">
        <v>387</v>
      </c>
      <c r="AM35" s="19">
        <f t="shared" si="0"/>
        <v>2401.2000000000003</v>
      </c>
      <c r="AN35" s="7" t="s">
        <v>4</v>
      </c>
      <c r="AO35" s="19">
        <v>600</v>
      </c>
      <c r="AP35" s="7" t="s">
        <v>3</v>
      </c>
      <c r="AQ35" s="7" t="s">
        <v>10</v>
      </c>
      <c r="AR35" s="7" t="s">
        <v>383</v>
      </c>
      <c r="AS35" s="7" t="s">
        <v>10</v>
      </c>
    </row>
    <row r="36" spans="1:45" s="10" customFormat="1" ht="22.5" customHeight="1">
      <c r="A36" s="17"/>
      <c r="B36" s="4" t="s">
        <v>5</v>
      </c>
      <c r="C36" s="4">
        <v>13</v>
      </c>
      <c r="D36" s="5" t="s">
        <v>76</v>
      </c>
      <c r="E36" s="5" t="s">
        <v>45</v>
      </c>
      <c r="F36" s="5" t="s">
        <v>360</v>
      </c>
      <c r="G36" s="6" t="s">
        <v>77</v>
      </c>
      <c r="H36" s="6" t="s">
        <v>78</v>
      </c>
      <c r="I36" s="6" t="s">
        <v>79</v>
      </c>
      <c r="J36" s="6" t="s">
        <v>354</v>
      </c>
      <c r="K36" s="19">
        <v>50000</v>
      </c>
      <c r="L36" s="19">
        <v>36272.856249999997</v>
      </c>
      <c r="M36" s="7" t="s">
        <v>10</v>
      </c>
      <c r="N36" s="7" t="s">
        <v>10</v>
      </c>
      <c r="O36" s="7" t="s">
        <v>383</v>
      </c>
      <c r="P36" s="7" t="s">
        <v>10</v>
      </c>
      <c r="Q36" s="7" t="s">
        <v>10</v>
      </c>
      <c r="R36" s="7" t="s">
        <v>383</v>
      </c>
      <c r="S36" s="19">
        <f t="shared" si="1"/>
        <v>66666.666666666672</v>
      </c>
      <c r="T36" s="7" t="s">
        <v>3</v>
      </c>
      <c r="U36" s="19">
        <v>41</v>
      </c>
      <c r="V36" s="7" t="s">
        <v>387</v>
      </c>
      <c r="W36" s="19">
        <f t="shared" si="2"/>
        <v>8333.3333333333339</v>
      </c>
      <c r="X36" s="7" t="s">
        <v>386</v>
      </c>
      <c r="Y36" s="7" t="s">
        <v>10</v>
      </c>
      <c r="Z36" s="7" t="s">
        <v>383</v>
      </c>
      <c r="AA36" s="7" t="s">
        <v>10</v>
      </c>
      <c r="AB36" s="7" t="s">
        <v>383</v>
      </c>
      <c r="AC36" s="7" t="s">
        <v>10</v>
      </c>
      <c r="AD36" s="7" t="s">
        <v>383</v>
      </c>
      <c r="AE36" s="19">
        <v>0</v>
      </c>
      <c r="AF36" s="7" t="s">
        <v>3</v>
      </c>
      <c r="AG36" s="19">
        <v>0</v>
      </c>
      <c r="AH36" s="7" t="s">
        <v>3</v>
      </c>
      <c r="AI36" s="7" t="s">
        <v>10</v>
      </c>
      <c r="AJ36" s="7" t="s">
        <v>383</v>
      </c>
      <c r="AK36" s="19">
        <f t="shared" si="3"/>
        <v>1560.7800000000002</v>
      </c>
      <c r="AL36" s="7" t="s">
        <v>387</v>
      </c>
      <c r="AM36" s="19">
        <f t="shared" si="0"/>
        <v>2401.2000000000003</v>
      </c>
      <c r="AN36" s="7" t="s">
        <v>4</v>
      </c>
      <c r="AO36" s="19">
        <v>600</v>
      </c>
      <c r="AP36" s="7" t="s">
        <v>3</v>
      </c>
      <c r="AQ36" s="7" t="s">
        <v>10</v>
      </c>
      <c r="AR36" s="7" t="s">
        <v>383</v>
      </c>
      <c r="AS36" s="7" t="s">
        <v>10</v>
      </c>
    </row>
    <row r="37" spans="1:45" s="2" customFormat="1" ht="22.5" customHeight="1">
      <c r="A37" s="17"/>
      <c r="B37" s="3" t="s">
        <v>5</v>
      </c>
      <c r="C37" s="4">
        <v>13</v>
      </c>
      <c r="D37" s="5" t="s">
        <v>80</v>
      </c>
      <c r="E37" s="5" t="s">
        <v>45</v>
      </c>
      <c r="F37" s="5" t="s">
        <v>360</v>
      </c>
      <c r="G37" s="6" t="s">
        <v>81</v>
      </c>
      <c r="H37" s="6" t="s">
        <v>82</v>
      </c>
      <c r="I37" s="6" t="s">
        <v>83</v>
      </c>
      <c r="J37" s="6" t="s">
        <v>354</v>
      </c>
      <c r="K37" s="19">
        <v>50000</v>
      </c>
      <c r="L37" s="19">
        <v>36272.856249999997</v>
      </c>
      <c r="M37" s="7" t="s">
        <v>10</v>
      </c>
      <c r="N37" s="7" t="s">
        <v>10</v>
      </c>
      <c r="O37" s="7" t="s">
        <v>383</v>
      </c>
      <c r="P37" s="7" t="s">
        <v>10</v>
      </c>
      <c r="Q37" s="7" t="s">
        <v>10</v>
      </c>
      <c r="R37" s="7" t="s">
        <v>383</v>
      </c>
      <c r="S37" s="19">
        <f t="shared" si="1"/>
        <v>66666.666666666672</v>
      </c>
      <c r="T37" s="7" t="s">
        <v>3</v>
      </c>
      <c r="U37" s="19">
        <v>0</v>
      </c>
      <c r="V37" s="7" t="s">
        <v>387</v>
      </c>
      <c r="W37" s="19">
        <f t="shared" si="2"/>
        <v>8333.3333333333339</v>
      </c>
      <c r="X37" s="7" t="s">
        <v>386</v>
      </c>
      <c r="Y37" s="7" t="s">
        <v>10</v>
      </c>
      <c r="Z37" s="7" t="s">
        <v>383</v>
      </c>
      <c r="AA37" s="7" t="s">
        <v>10</v>
      </c>
      <c r="AB37" s="7" t="s">
        <v>383</v>
      </c>
      <c r="AC37" s="7" t="s">
        <v>10</v>
      </c>
      <c r="AD37" s="7" t="s">
        <v>383</v>
      </c>
      <c r="AE37" s="19">
        <v>0</v>
      </c>
      <c r="AF37" s="7" t="s">
        <v>3</v>
      </c>
      <c r="AG37" s="19">
        <v>0</v>
      </c>
      <c r="AH37" s="7" t="s">
        <v>3</v>
      </c>
      <c r="AI37" s="7" t="s">
        <v>10</v>
      </c>
      <c r="AJ37" s="7" t="s">
        <v>383</v>
      </c>
      <c r="AK37" s="19">
        <f t="shared" si="3"/>
        <v>1560.7800000000002</v>
      </c>
      <c r="AL37" s="7" t="s">
        <v>387</v>
      </c>
      <c r="AM37" s="19">
        <f t="shared" si="0"/>
        <v>2401.2000000000003</v>
      </c>
      <c r="AN37" s="7" t="s">
        <v>4</v>
      </c>
      <c r="AO37" s="19">
        <v>600</v>
      </c>
      <c r="AP37" s="7" t="s">
        <v>3</v>
      </c>
      <c r="AQ37" s="7" t="s">
        <v>10</v>
      </c>
      <c r="AR37" s="7" t="s">
        <v>383</v>
      </c>
      <c r="AS37" s="7" t="s">
        <v>10</v>
      </c>
    </row>
    <row r="38" spans="1:45" s="2" customFormat="1" ht="22.5" customHeight="1">
      <c r="A38" s="17"/>
      <c r="B38" s="4" t="s">
        <v>5</v>
      </c>
      <c r="C38" s="4">
        <v>13</v>
      </c>
      <c r="D38" s="5" t="s">
        <v>87</v>
      </c>
      <c r="E38" s="5" t="s">
        <v>45</v>
      </c>
      <c r="F38" s="5" t="s">
        <v>357</v>
      </c>
      <c r="G38" s="6" t="s">
        <v>88</v>
      </c>
      <c r="H38" s="6" t="s">
        <v>54</v>
      </c>
      <c r="I38" s="6" t="s">
        <v>89</v>
      </c>
      <c r="J38" s="6" t="s">
        <v>353</v>
      </c>
      <c r="K38" s="19">
        <v>47000</v>
      </c>
      <c r="L38" s="19">
        <v>34172.856249999997</v>
      </c>
      <c r="M38" s="7" t="s">
        <v>10</v>
      </c>
      <c r="N38" s="7" t="s">
        <v>10</v>
      </c>
      <c r="O38" s="7" t="s">
        <v>383</v>
      </c>
      <c r="P38" s="7" t="s">
        <v>10</v>
      </c>
      <c r="Q38" s="7" t="s">
        <v>10</v>
      </c>
      <c r="R38" s="7" t="s">
        <v>383</v>
      </c>
      <c r="S38" s="19">
        <f t="shared" si="1"/>
        <v>62666.666666666672</v>
      </c>
      <c r="T38" s="7" t="s">
        <v>3</v>
      </c>
      <c r="U38" s="19">
        <v>23</v>
      </c>
      <c r="V38" s="7" t="s">
        <v>387</v>
      </c>
      <c r="W38" s="19">
        <f t="shared" si="2"/>
        <v>7833.3333333333339</v>
      </c>
      <c r="X38" s="7" t="s">
        <v>386</v>
      </c>
      <c r="Y38" s="7" t="s">
        <v>10</v>
      </c>
      <c r="Z38" s="7" t="s">
        <v>383</v>
      </c>
      <c r="AA38" s="7" t="s">
        <v>10</v>
      </c>
      <c r="AB38" s="7" t="s">
        <v>383</v>
      </c>
      <c r="AC38" s="7" t="s">
        <v>10</v>
      </c>
      <c r="AD38" s="7" t="s">
        <v>383</v>
      </c>
      <c r="AE38" s="19">
        <v>0</v>
      </c>
      <c r="AF38" s="7" t="s">
        <v>3</v>
      </c>
      <c r="AG38" s="19">
        <v>0</v>
      </c>
      <c r="AH38" s="7" t="s">
        <v>3</v>
      </c>
      <c r="AI38" s="7" t="s">
        <v>10</v>
      </c>
      <c r="AJ38" s="7" t="s">
        <v>383</v>
      </c>
      <c r="AK38" s="19">
        <f t="shared" si="3"/>
        <v>1560.7800000000002</v>
      </c>
      <c r="AL38" s="7" t="s">
        <v>387</v>
      </c>
      <c r="AM38" s="19">
        <f t="shared" si="0"/>
        <v>2401.2000000000003</v>
      </c>
      <c r="AN38" s="7" t="s">
        <v>4</v>
      </c>
      <c r="AO38" s="19">
        <v>600</v>
      </c>
      <c r="AP38" s="7" t="s">
        <v>3</v>
      </c>
      <c r="AQ38" s="7" t="s">
        <v>10</v>
      </c>
      <c r="AR38" s="7" t="s">
        <v>383</v>
      </c>
      <c r="AS38" s="7" t="s">
        <v>10</v>
      </c>
    </row>
    <row r="39" spans="1:45" s="2" customFormat="1" ht="22.5" customHeight="1">
      <c r="A39" s="17"/>
      <c r="B39" s="4" t="s">
        <v>5</v>
      </c>
      <c r="C39" s="4">
        <v>13</v>
      </c>
      <c r="D39" s="9" t="s">
        <v>486</v>
      </c>
      <c r="E39" s="5" t="s">
        <v>45</v>
      </c>
      <c r="F39" s="5" t="s">
        <v>360</v>
      </c>
      <c r="G39" s="6" t="s">
        <v>124</v>
      </c>
      <c r="H39" s="6" t="s">
        <v>487</v>
      </c>
      <c r="I39" s="6" t="s">
        <v>488</v>
      </c>
      <c r="J39" s="6" t="s">
        <v>354</v>
      </c>
      <c r="K39" s="19">
        <v>47000</v>
      </c>
      <c r="L39" s="19">
        <v>34172.856249999997</v>
      </c>
      <c r="M39" s="7" t="s">
        <v>10</v>
      </c>
      <c r="N39" s="7" t="s">
        <v>10</v>
      </c>
      <c r="O39" s="7" t="s">
        <v>383</v>
      </c>
      <c r="P39" s="7" t="s">
        <v>10</v>
      </c>
      <c r="Q39" s="7" t="s">
        <v>10</v>
      </c>
      <c r="R39" s="7" t="s">
        <v>383</v>
      </c>
      <c r="S39" s="19">
        <f t="shared" ref="S39" si="9">K39/30*40</f>
        <v>62666.666666666672</v>
      </c>
      <c r="T39" s="7" t="s">
        <v>3</v>
      </c>
      <c r="U39" s="19">
        <v>0</v>
      </c>
      <c r="V39" s="7" t="s">
        <v>387</v>
      </c>
      <c r="W39" s="19">
        <f t="shared" ref="W39" si="10">K39/30*5</f>
        <v>7833.3333333333339</v>
      </c>
      <c r="X39" s="7" t="s">
        <v>386</v>
      </c>
      <c r="Y39" s="7" t="s">
        <v>10</v>
      </c>
      <c r="Z39" s="7" t="s">
        <v>383</v>
      </c>
      <c r="AA39" s="7" t="s">
        <v>10</v>
      </c>
      <c r="AB39" s="7" t="s">
        <v>383</v>
      </c>
      <c r="AC39" s="7" t="s">
        <v>10</v>
      </c>
      <c r="AD39" s="7" t="s">
        <v>383</v>
      </c>
      <c r="AE39" s="19">
        <v>0</v>
      </c>
      <c r="AF39" s="7" t="s">
        <v>3</v>
      </c>
      <c r="AG39" s="19">
        <v>0</v>
      </c>
      <c r="AH39" s="7" t="s">
        <v>3</v>
      </c>
      <c r="AI39" s="7" t="s">
        <v>10</v>
      </c>
      <c r="AJ39" s="7" t="s">
        <v>383</v>
      </c>
      <c r="AK39" s="19">
        <f t="shared" ref="AK39" si="11">IF(K39&gt;=80.04*300,80.04*300*0.13/2,K39*0.13/2)</f>
        <v>1560.7800000000002</v>
      </c>
      <c r="AL39" s="7" t="s">
        <v>387</v>
      </c>
      <c r="AM39" s="19">
        <f t="shared" si="0"/>
        <v>2401.2000000000003</v>
      </c>
      <c r="AN39" s="7" t="s">
        <v>4</v>
      </c>
      <c r="AO39" s="19">
        <v>600</v>
      </c>
      <c r="AP39" s="7" t="s">
        <v>3</v>
      </c>
      <c r="AQ39" s="7" t="s">
        <v>10</v>
      </c>
      <c r="AR39" s="7" t="s">
        <v>383</v>
      </c>
      <c r="AS39" s="7" t="s">
        <v>10</v>
      </c>
    </row>
    <row r="40" spans="1:45" s="11" customFormat="1" ht="22.5" customHeight="1">
      <c r="A40" s="17"/>
      <c r="B40" s="4" t="s">
        <v>5</v>
      </c>
      <c r="C40" s="4">
        <v>13</v>
      </c>
      <c r="D40" s="9" t="s">
        <v>406</v>
      </c>
      <c r="E40" s="5" t="s">
        <v>45</v>
      </c>
      <c r="F40" s="5" t="s">
        <v>356</v>
      </c>
      <c r="G40" s="6" t="s">
        <v>407</v>
      </c>
      <c r="H40" s="6" t="s">
        <v>102</v>
      </c>
      <c r="I40" s="6" t="s">
        <v>99</v>
      </c>
      <c r="J40" s="6" t="s">
        <v>354</v>
      </c>
      <c r="K40" s="19">
        <v>36500</v>
      </c>
      <c r="L40" s="19">
        <v>26822.856249999997</v>
      </c>
      <c r="M40" s="7" t="s">
        <v>10</v>
      </c>
      <c r="N40" s="7" t="s">
        <v>10</v>
      </c>
      <c r="O40" s="7" t="s">
        <v>383</v>
      </c>
      <c r="P40" s="7" t="s">
        <v>10</v>
      </c>
      <c r="Q40" s="7" t="s">
        <v>10</v>
      </c>
      <c r="R40" s="7" t="s">
        <v>383</v>
      </c>
      <c r="S40" s="19">
        <f t="shared" si="1"/>
        <v>48666.666666666672</v>
      </c>
      <c r="T40" s="7" t="s">
        <v>3</v>
      </c>
      <c r="U40" s="19">
        <v>0</v>
      </c>
      <c r="V40" s="7" t="s">
        <v>387</v>
      </c>
      <c r="W40" s="19">
        <f t="shared" si="2"/>
        <v>6083.3333333333339</v>
      </c>
      <c r="X40" s="7" t="s">
        <v>386</v>
      </c>
      <c r="Y40" s="7" t="s">
        <v>10</v>
      </c>
      <c r="Z40" s="7" t="s">
        <v>383</v>
      </c>
      <c r="AA40" s="7" t="s">
        <v>10</v>
      </c>
      <c r="AB40" s="7" t="s">
        <v>383</v>
      </c>
      <c r="AC40" s="7" t="s">
        <v>10</v>
      </c>
      <c r="AD40" s="7" t="s">
        <v>383</v>
      </c>
      <c r="AE40" s="19">
        <v>0</v>
      </c>
      <c r="AF40" s="7" t="s">
        <v>3</v>
      </c>
      <c r="AG40" s="19">
        <v>0</v>
      </c>
      <c r="AH40" s="7" t="s">
        <v>3</v>
      </c>
      <c r="AI40" s="7" t="s">
        <v>10</v>
      </c>
      <c r="AJ40" s="7" t="s">
        <v>383</v>
      </c>
      <c r="AK40" s="19">
        <f t="shared" si="3"/>
        <v>1560.7800000000002</v>
      </c>
      <c r="AL40" s="7" t="s">
        <v>387</v>
      </c>
      <c r="AM40" s="19">
        <f t="shared" si="0"/>
        <v>2401.2000000000003</v>
      </c>
      <c r="AN40" s="7" t="s">
        <v>4</v>
      </c>
      <c r="AO40" s="19">
        <v>600</v>
      </c>
      <c r="AP40" s="7" t="s">
        <v>3</v>
      </c>
      <c r="AQ40" s="7" t="s">
        <v>10</v>
      </c>
      <c r="AR40" s="7" t="s">
        <v>383</v>
      </c>
      <c r="AS40" s="7" t="s">
        <v>10</v>
      </c>
    </row>
    <row r="41" spans="1:45" s="11" customFormat="1" ht="28.5" customHeight="1">
      <c r="A41" s="17"/>
      <c r="B41" s="4" t="s">
        <v>5</v>
      </c>
      <c r="C41" s="4">
        <v>13</v>
      </c>
      <c r="D41" s="5" t="s">
        <v>414</v>
      </c>
      <c r="E41" s="9" t="s">
        <v>414</v>
      </c>
      <c r="F41" s="5" t="s">
        <v>358</v>
      </c>
      <c r="G41" s="6" t="s">
        <v>101</v>
      </c>
      <c r="H41" s="6" t="s">
        <v>23</v>
      </c>
      <c r="I41" s="6" t="s">
        <v>102</v>
      </c>
      <c r="J41" s="6" t="s">
        <v>354</v>
      </c>
      <c r="K41" s="19">
        <v>34000</v>
      </c>
      <c r="L41" s="19">
        <v>25072.856249999997</v>
      </c>
      <c r="M41" s="7" t="s">
        <v>10</v>
      </c>
      <c r="N41" s="7" t="s">
        <v>10</v>
      </c>
      <c r="O41" s="7" t="s">
        <v>383</v>
      </c>
      <c r="P41" s="7" t="s">
        <v>10</v>
      </c>
      <c r="Q41" s="7" t="s">
        <v>10</v>
      </c>
      <c r="R41" s="7" t="s">
        <v>383</v>
      </c>
      <c r="S41" s="19">
        <f t="shared" si="1"/>
        <v>45333.333333333328</v>
      </c>
      <c r="T41" s="7" t="s">
        <v>3</v>
      </c>
      <c r="U41" s="19">
        <v>0</v>
      </c>
      <c r="V41" s="7" t="s">
        <v>387</v>
      </c>
      <c r="W41" s="19">
        <f t="shared" si="2"/>
        <v>5666.6666666666661</v>
      </c>
      <c r="X41" s="7" t="s">
        <v>386</v>
      </c>
      <c r="Y41" s="7" t="s">
        <v>10</v>
      </c>
      <c r="Z41" s="7" t="s">
        <v>383</v>
      </c>
      <c r="AA41" s="7" t="s">
        <v>10</v>
      </c>
      <c r="AB41" s="7" t="s">
        <v>383</v>
      </c>
      <c r="AC41" s="7" t="s">
        <v>10</v>
      </c>
      <c r="AD41" s="7" t="s">
        <v>383</v>
      </c>
      <c r="AE41" s="19">
        <v>0</v>
      </c>
      <c r="AF41" s="7" t="s">
        <v>3</v>
      </c>
      <c r="AG41" s="19">
        <v>0</v>
      </c>
      <c r="AH41" s="7" t="s">
        <v>3</v>
      </c>
      <c r="AI41" s="7" t="s">
        <v>10</v>
      </c>
      <c r="AJ41" s="7" t="s">
        <v>383</v>
      </c>
      <c r="AK41" s="19">
        <f t="shared" si="3"/>
        <v>1560.7800000000002</v>
      </c>
      <c r="AL41" s="7" t="s">
        <v>387</v>
      </c>
      <c r="AM41" s="19">
        <f t="shared" si="0"/>
        <v>2401.2000000000003</v>
      </c>
      <c r="AN41" s="7" t="s">
        <v>4</v>
      </c>
      <c r="AO41" s="19">
        <v>600</v>
      </c>
      <c r="AP41" s="7" t="s">
        <v>3</v>
      </c>
      <c r="AQ41" s="7" t="s">
        <v>10</v>
      </c>
      <c r="AR41" s="7" t="s">
        <v>383</v>
      </c>
      <c r="AS41" s="7" t="s">
        <v>10</v>
      </c>
    </row>
    <row r="42" spans="1:45" s="11" customFormat="1" ht="28.5">
      <c r="A42" s="17"/>
      <c r="B42" s="4" t="s">
        <v>5</v>
      </c>
      <c r="C42" s="4">
        <v>13</v>
      </c>
      <c r="D42" s="9" t="s">
        <v>107</v>
      </c>
      <c r="E42" s="9" t="s">
        <v>107</v>
      </c>
      <c r="F42" s="9" t="s">
        <v>355</v>
      </c>
      <c r="G42" s="6" t="s">
        <v>34</v>
      </c>
      <c r="H42" s="6" t="s">
        <v>108</v>
      </c>
      <c r="I42" s="6" t="s">
        <v>109</v>
      </c>
      <c r="J42" s="6" t="s">
        <v>353</v>
      </c>
      <c r="K42" s="19">
        <v>34000</v>
      </c>
      <c r="L42" s="19">
        <v>25072.856249999997</v>
      </c>
      <c r="M42" s="7" t="s">
        <v>10</v>
      </c>
      <c r="N42" s="7" t="s">
        <v>10</v>
      </c>
      <c r="O42" s="7" t="s">
        <v>383</v>
      </c>
      <c r="P42" s="7" t="s">
        <v>10</v>
      </c>
      <c r="Q42" s="7" t="s">
        <v>10</v>
      </c>
      <c r="R42" s="7" t="s">
        <v>383</v>
      </c>
      <c r="S42" s="19">
        <f t="shared" si="1"/>
        <v>45333.333333333328</v>
      </c>
      <c r="T42" s="7" t="s">
        <v>3</v>
      </c>
      <c r="U42" s="19">
        <v>0</v>
      </c>
      <c r="V42" s="7" t="s">
        <v>387</v>
      </c>
      <c r="W42" s="19">
        <f t="shared" si="2"/>
        <v>5666.6666666666661</v>
      </c>
      <c r="X42" s="7" t="s">
        <v>386</v>
      </c>
      <c r="Y42" s="7" t="s">
        <v>10</v>
      </c>
      <c r="Z42" s="7" t="s">
        <v>383</v>
      </c>
      <c r="AA42" s="7" t="s">
        <v>10</v>
      </c>
      <c r="AB42" s="7" t="s">
        <v>383</v>
      </c>
      <c r="AC42" s="7" t="s">
        <v>10</v>
      </c>
      <c r="AD42" s="7" t="s">
        <v>383</v>
      </c>
      <c r="AE42" s="19">
        <v>0</v>
      </c>
      <c r="AF42" s="7" t="s">
        <v>3</v>
      </c>
      <c r="AG42" s="19">
        <v>0</v>
      </c>
      <c r="AH42" s="7" t="s">
        <v>3</v>
      </c>
      <c r="AI42" s="7" t="s">
        <v>10</v>
      </c>
      <c r="AJ42" s="7" t="s">
        <v>383</v>
      </c>
      <c r="AK42" s="19">
        <f t="shared" si="3"/>
        <v>1560.7800000000002</v>
      </c>
      <c r="AL42" s="7" t="s">
        <v>387</v>
      </c>
      <c r="AM42" s="19">
        <f t="shared" si="0"/>
        <v>2401.2000000000003</v>
      </c>
      <c r="AN42" s="7" t="s">
        <v>4</v>
      </c>
      <c r="AO42" s="19">
        <v>600</v>
      </c>
      <c r="AP42" s="7" t="s">
        <v>3</v>
      </c>
      <c r="AQ42" s="7" t="s">
        <v>10</v>
      </c>
      <c r="AR42" s="7" t="s">
        <v>383</v>
      </c>
      <c r="AS42" s="7" t="s">
        <v>10</v>
      </c>
    </row>
    <row r="43" spans="1:45" s="11" customFormat="1" ht="22.5" customHeight="1">
      <c r="A43" s="17"/>
      <c r="B43" s="4" t="s">
        <v>5</v>
      </c>
      <c r="C43" s="4">
        <v>12</v>
      </c>
      <c r="D43" s="9" t="s">
        <v>483</v>
      </c>
      <c r="E43" s="25" t="s">
        <v>483</v>
      </c>
      <c r="F43" s="5" t="s">
        <v>356</v>
      </c>
      <c r="G43" s="14" t="s">
        <v>408</v>
      </c>
      <c r="H43" s="6" t="s">
        <v>134</v>
      </c>
      <c r="I43" s="6" t="s">
        <v>105</v>
      </c>
      <c r="J43" s="6" t="s">
        <v>353</v>
      </c>
      <c r="K43" s="19">
        <v>60000</v>
      </c>
      <c r="L43" s="19">
        <v>43272.856249999997</v>
      </c>
      <c r="M43" s="7" t="s">
        <v>10</v>
      </c>
      <c r="N43" s="7" t="s">
        <v>10</v>
      </c>
      <c r="O43" s="7" t="s">
        <v>383</v>
      </c>
      <c r="P43" s="7" t="s">
        <v>10</v>
      </c>
      <c r="Q43" s="7" t="s">
        <v>10</v>
      </c>
      <c r="R43" s="7" t="s">
        <v>383</v>
      </c>
      <c r="S43" s="19">
        <f t="shared" si="1"/>
        <v>80000</v>
      </c>
      <c r="T43" s="7" t="s">
        <v>3</v>
      </c>
      <c r="U43" s="19">
        <v>0</v>
      </c>
      <c r="V43" s="7" t="s">
        <v>387</v>
      </c>
      <c r="W43" s="19">
        <f t="shared" si="2"/>
        <v>10000</v>
      </c>
      <c r="X43" s="7" t="s">
        <v>386</v>
      </c>
      <c r="Y43" s="7" t="s">
        <v>10</v>
      </c>
      <c r="Z43" s="7" t="s">
        <v>383</v>
      </c>
      <c r="AA43" s="7" t="s">
        <v>10</v>
      </c>
      <c r="AB43" s="7" t="s">
        <v>383</v>
      </c>
      <c r="AC43" s="7" t="s">
        <v>10</v>
      </c>
      <c r="AD43" s="7" t="s">
        <v>383</v>
      </c>
      <c r="AE43" s="19">
        <v>0</v>
      </c>
      <c r="AF43" s="7" t="s">
        <v>3</v>
      </c>
      <c r="AG43" s="19">
        <v>0</v>
      </c>
      <c r="AH43" s="7" t="s">
        <v>3</v>
      </c>
      <c r="AI43" s="7" t="s">
        <v>10</v>
      </c>
      <c r="AJ43" s="7" t="s">
        <v>383</v>
      </c>
      <c r="AK43" s="19">
        <f t="shared" si="3"/>
        <v>1560.7800000000002</v>
      </c>
      <c r="AL43" s="7" t="s">
        <v>387</v>
      </c>
      <c r="AM43" s="19">
        <f t="shared" si="0"/>
        <v>2401.2000000000003</v>
      </c>
      <c r="AN43" s="7" t="s">
        <v>4</v>
      </c>
      <c r="AO43" s="19">
        <v>600</v>
      </c>
      <c r="AP43" s="7" t="s">
        <v>3</v>
      </c>
      <c r="AQ43" s="7" t="s">
        <v>10</v>
      </c>
      <c r="AR43" s="7" t="s">
        <v>383</v>
      </c>
      <c r="AS43" s="7" t="s">
        <v>10</v>
      </c>
    </row>
    <row r="44" spans="1:45" s="11" customFormat="1" ht="28.5">
      <c r="A44" s="17"/>
      <c r="B44" s="4" t="s">
        <v>5</v>
      </c>
      <c r="C44" s="4">
        <v>12</v>
      </c>
      <c r="D44" s="9" t="s">
        <v>110</v>
      </c>
      <c r="E44" s="9" t="s">
        <v>110</v>
      </c>
      <c r="F44" s="5" t="s">
        <v>360</v>
      </c>
      <c r="G44" s="6" t="s">
        <v>111</v>
      </c>
      <c r="H44" s="6" t="s">
        <v>112</v>
      </c>
      <c r="I44" s="6" t="s">
        <v>113</v>
      </c>
      <c r="J44" s="6" t="s">
        <v>353</v>
      </c>
      <c r="K44" s="19">
        <v>41000</v>
      </c>
      <c r="L44" s="19">
        <v>29972.856249999997</v>
      </c>
      <c r="M44" s="7" t="s">
        <v>10</v>
      </c>
      <c r="N44" s="7" t="s">
        <v>10</v>
      </c>
      <c r="O44" s="7" t="s">
        <v>383</v>
      </c>
      <c r="P44" s="7" t="s">
        <v>10</v>
      </c>
      <c r="Q44" s="7" t="s">
        <v>10</v>
      </c>
      <c r="R44" s="7" t="s">
        <v>383</v>
      </c>
      <c r="S44" s="19">
        <f t="shared" si="1"/>
        <v>54666.666666666672</v>
      </c>
      <c r="T44" s="7" t="s">
        <v>3</v>
      </c>
      <c r="U44" s="19">
        <v>0</v>
      </c>
      <c r="V44" s="7" t="s">
        <v>387</v>
      </c>
      <c r="W44" s="19">
        <f t="shared" si="2"/>
        <v>6833.3333333333339</v>
      </c>
      <c r="X44" s="7" t="s">
        <v>386</v>
      </c>
      <c r="Y44" s="7" t="s">
        <v>10</v>
      </c>
      <c r="Z44" s="7" t="s">
        <v>383</v>
      </c>
      <c r="AA44" s="7" t="s">
        <v>10</v>
      </c>
      <c r="AB44" s="7" t="s">
        <v>383</v>
      </c>
      <c r="AC44" s="7" t="s">
        <v>10</v>
      </c>
      <c r="AD44" s="7" t="s">
        <v>383</v>
      </c>
      <c r="AE44" s="19">
        <v>0</v>
      </c>
      <c r="AF44" s="7" t="s">
        <v>3</v>
      </c>
      <c r="AG44" s="19">
        <v>0</v>
      </c>
      <c r="AH44" s="7" t="s">
        <v>3</v>
      </c>
      <c r="AI44" s="7" t="s">
        <v>10</v>
      </c>
      <c r="AJ44" s="7" t="s">
        <v>383</v>
      </c>
      <c r="AK44" s="19">
        <f t="shared" si="3"/>
        <v>1560.7800000000002</v>
      </c>
      <c r="AL44" s="7" t="s">
        <v>387</v>
      </c>
      <c r="AM44" s="19">
        <f t="shared" si="0"/>
        <v>2401.2000000000003</v>
      </c>
      <c r="AN44" s="7" t="s">
        <v>4</v>
      </c>
      <c r="AO44" s="19">
        <v>600</v>
      </c>
      <c r="AP44" s="7" t="s">
        <v>3</v>
      </c>
      <c r="AQ44" s="7" t="s">
        <v>10</v>
      </c>
      <c r="AR44" s="7" t="s">
        <v>383</v>
      </c>
      <c r="AS44" s="7" t="s">
        <v>10</v>
      </c>
    </row>
    <row r="45" spans="1:45" s="11" customFormat="1" ht="22.5" customHeight="1">
      <c r="A45" s="17"/>
      <c r="B45" s="4" t="s">
        <v>5</v>
      </c>
      <c r="C45" s="4">
        <v>12</v>
      </c>
      <c r="D45" s="12" t="s">
        <v>115</v>
      </c>
      <c r="E45" s="13" t="s">
        <v>114</v>
      </c>
      <c r="F45" s="5" t="s">
        <v>357</v>
      </c>
      <c r="G45" s="14" t="s">
        <v>121</v>
      </c>
      <c r="H45" s="6" t="s">
        <v>122</v>
      </c>
      <c r="I45" s="6" t="s">
        <v>491</v>
      </c>
      <c r="J45" s="6" t="s">
        <v>354</v>
      </c>
      <c r="K45" s="19">
        <v>38900</v>
      </c>
      <c r="L45" s="19">
        <v>28502.856249999997</v>
      </c>
      <c r="M45" s="7" t="s">
        <v>10</v>
      </c>
      <c r="N45" s="7" t="s">
        <v>10</v>
      </c>
      <c r="O45" s="7" t="s">
        <v>383</v>
      </c>
      <c r="P45" s="7" t="s">
        <v>10</v>
      </c>
      <c r="Q45" s="7" t="s">
        <v>10</v>
      </c>
      <c r="R45" s="7" t="s">
        <v>383</v>
      </c>
      <c r="S45" s="19">
        <f t="shared" si="1"/>
        <v>51866.666666666672</v>
      </c>
      <c r="T45" s="7" t="s">
        <v>3</v>
      </c>
      <c r="U45" s="19">
        <v>54.5</v>
      </c>
      <c r="V45" s="7" t="s">
        <v>387</v>
      </c>
      <c r="W45" s="19">
        <f t="shared" si="2"/>
        <v>6483.3333333333339</v>
      </c>
      <c r="X45" s="7" t="s">
        <v>386</v>
      </c>
      <c r="Y45" s="7" t="s">
        <v>10</v>
      </c>
      <c r="Z45" s="7" t="s">
        <v>383</v>
      </c>
      <c r="AA45" s="7" t="s">
        <v>10</v>
      </c>
      <c r="AB45" s="7" t="s">
        <v>383</v>
      </c>
      <c r="AC45" s="7" t="s">
        <v>10</v>
      </c>
      <c r="AD45" s="7" t="s">
        <v>383</v>
      </c>
      <c r="AE45" s="19">
        <f>37500/30*30</f>
        <v>37500</v>
      </c>
      <c r="AF45" s="7" t="s">
        <v>3</v>
      </c>
      <c r="AG45" s="19">
        <v>0</v>
      </c>
      <c r="AH45" s="7" t="s">
        <v>3</v>
      </c>
      <c r="AI45" s="7" t="s">
        <v>10</v>
      </c>
      <c r="AJ45" s="7" t="s">
        <v>383</v>
      </c>
      <c r="AK45" s="19">
        <f t="shared" si="3"/>
        <v>1560.7800000000002</v>
      </c>
      <c r="AL45" s="7" t="s">
        <v>387</v>
      </c>
      <c r="AM45" s="19">
        <f t="shared" si="0"/>
        <v>2401.2000000000003</v>
      </c>
      <c r="AN45" s="7" t="s">
        <v>4</v>
      </c>
      <c r="AO45" s="19">
        <v>600</v>
      </c>
      <c r="AP45" s="7" t="s">
        <v>3</v>
      </c>
      <c r="AQ45" s="7" t="s">
        <v>10</v>
      </c>
      <c r="AR45" s="7" t="s">
        <v>383</v>
      </c>
      <c r="AS45" s="7" t="s">
        <v>10</v>
      </c>
    </row>
    <row r="46" spans="1:45" s="11" customFormat="1" ht="22.5" customHeight="1">
      <c r="A46" s="17"/>
      <c r="B46" s="4" t="s">
        <v>5</v>
      </c>
      <c r="C46" s="4">
        <v>12</v>
      </c>
      <c r="D46" s="12" t="s">
        <v>131</v>
      </c>
      <c r="E46" s="13" t="s">
        <v>114</v>
      </c>
      <c r="F46" s="5" t="s">
        <v>357</v>
      </c>
      <c r="G46" s="14" t="s">
        <v>132</v>
      </c>
      <c r="H46" s="6" t="s">
        <v>133</v>
      </c>
      <c r="I46" s="6" t="s">
        <v>134</v>
      </c>
      <c r="J46" s="6" t="s">
        <v>353</v>
      </c>
      <c r="K46" s="19">
        <v>38900</v>
      </c>
      <c r="L46" s="19">
        <v>28502.856249999997</v>
      </c>
      <c r="M46" s="7" t="s">
        <v>10</v>
      </c>
      <c r="N46" s="7" t="s">
        <v>10</v>
      </c>
      <c r="O46" s="7" t="s">
        <v>383</v>
      </c>
      <c r="P46" s="7" t="s">
        <v>10</v>
      </c>
      <c r="Q46" s="7" t="s">
        <v>10</v>
      </c>
      <c r="R46" s="7" t="s">
        <v>383</v>
      </c>
      <c r="S46" s="19">
        <f>K46/30*40</f>
        <v>51866.666666666672</v>
      </c>
      <c r="T46" s="7" t="s">
        <v>3</v>
      </c>
      <c r="U46" s="19">
        <v>54.5</v>
      </c>
      <c r="V46" s="7" t="s">
        <v>387</v>
      </c>
      <c r="W46" s="19">
        <f>K46/30*5</f>
        <v>6483.3333333333339</v>
      </c>
      <c r="X46" s="7" t="s">
        <v>386</v>
      </c>
      <c r="Y46" s="7" t="s">
        <v>10</v>
      </c>
      <c r="Z46" s="7" t="s">
        <v>383</v>
      </c>
      <c r="AA46" s="7" t="s">
        <v>10</v>
      </c>
      <c r="AB46" s="7" t="s">
        <v>383</v>
      </c>
      <c r="AC46" s="7" t="s">
        <v>10</v>
      </c>
      <c r="AD46" s="7" t="s">
        <v>383</v>
      </c>
      <c r="AE46" s="19">
        <f>35900/30*30</f>
        <v>35900</v>
      </c>
      <c r="AF46" s="7" t="s">
        <v>3</v>
      </c>
      <c r="AG46" s="19">
        <v>0</v>
      </c>
      <c r="AH46" s="7" t="s">
        <v>3</v>
      </c>
      <c r="AI46" s="7" t="s">
        <v>10</v>
      </c>
      <c r="AJ46" s="7" t="s">
        <v>383</v>
      </c>
      <c r="AK46" s="19">
        <f>IF(K46&gt;=80.04*300,80.04*300*0.13/2,K46*0.13/2)</f>
        <v>1560.7800000000002</v>
      </c>
      <c r="AL46" s="7" t="s">
        <v>387</v>
      </c>
      <c r="AM46" s="19">
        <f t="shared" si="0"/>
        <v>2401.2000000000003</v>
      </c>
      <c r="AN46" s="7" t="s">
        <v>4</v>
      </c>
      <c r="AO46" s="19">
        <v>600</v>
      </c>
      <c r="AP46" s="7" t="s">
        <v>3</v>
      </c>
      <c r="AQ46" s="7" t="s">
        <v>10</v>
      </c>
      <c r="AR46" s="7" t="s">
        <v>383</v>
      </c>
      <c r="AS46" s="7" t="s">
        <v>10</v>
      </c>
    </row>
    <row r="47" spans="1:45" s="11" customFormat="1" ht="22.5" customHeight="1">
      <c r="A47" s="17"/>
      <c r="B47" s="4" t="s">
        <v>5</v>
      </c>
      <c r="C47" s="4">
        <v>12</v>
      </c>
      <c r="D47" s="12" t="s">
        <v>115</v>
      </c>
      <c r="E47" s="13" t="s">
        <v>114</v>
      </c>
      <c r="F47" s="5" t="s">
        <v>357</v>
      </c>
      <c r="G47" s="14" t="s">
        <v>124</v>
      </c>
      <c r="H47" s="6" t="s">
        <v>55</v>
      </c>
      <c r="I47" s="6" t="s">
        <v>67</v>
      </c>
      <c r="J47" s="6" t="s">
        <v>354</v>
      </c>
      <c r="K47" s="19">
        <v>38900</v>
      </c>
      <c r="L47" s="19">
        <v>28502.856249999997</v>
      </c>
      <c r="M47" s="7" t="s">
        <v>10</v>
      </c>
      <c r="N47" s="7" t="s">
        <v>10</v>
      </c>
      <c r="O47" s="7" t="s">
        <v>383</v>
      </c>
      <c r="P47" s="7" t="s">
        <v>10</v>
      </c>
      <c r="Q47" s="7" t="s">
        <v>10</v>
      </c>
      <c r="R47" s="7" t="s">
        <v>383</v>
      </c>
      <c r="S47" s="19">
        <f t="shared" si="1"/>
        <v>51866.666666666672</v>
      </c>
      <c r="T47" s="7" t="s">
        <v>3</v>
      </c>
      <c r="U47" s="19">
        <v>27.5</v>
      </c>
      <c r="V47" s="7" t="s">
        <v>387</v>
      </c>
      <c r="W47" s="19">
        <f t="shared" si="2"/>
        <v>6483.3333333333339</v>
      </c>
      <c r="X47" s="7" t="s">
        <v>386</v>
      </c>
      <c r="Y47" s="7" t="s">
        <v>10</v>
      </c>
      <c r="Z47" s="7" t="s">
        <v>383</v>
      </c>
      <c r="AA47" s="7" t="s">
        <v>10</v>
      </c>
      <c r="AB47" s="7" t="s">
        <v>383</v>
      </c>
      <c r="AC47" s="7" t="s">
        <v>10</v>
      </c>
      <c r="AD47" s="7" t="s">
        <v>383</v>
      </c>
      <c r="AE47" s="19">
        <f>37500/30*20</f>
        <v>25000</v>
      </c>
      <c r="AF47" s="7" t="s">
        <v>3</v>
      </c>
      <c r="AG47" s="19">
        <v>0</v>
      </c>
      <c r="AH47" s="7" t="s">
        <v>3</v>
      </c>
      <c r="AI47" s="7" t="s">
        <v>10</v>
      </c>
      <c r="AJ47" s="7" t="s">
        <v>383</v>
      </c>
      <c r="AK47" s="19">
        <f t="shared" si="3"/>
        <v>1560.7800000000002</v>
      </c>
      <c r="AL47" s="7" t="s">
        <v>387</v>
      </c>
      <c r="AM47" s="19">
        <f t="shared" si="0"/>
        <v>2401.2000000000003</v>
      </c>
      <c r="AN47" s="7" t="s">
        <v>4</v>
      </c>
      <c r="AO47" s="19">
        <v>600</v>
      </c>
      <c r="AP47" s="7" t="s">
        <v>3</v>
      </c>
      <c r="AQ47" s="7" t="s">
        <v>10</v>
      </c>
      <c r="AR47" s="7" t="s">
        <v>383</v>
      </c>
      <c r="AS47" s="7" t="s">
        <v>10</v>
      </c>
    </row>
    <row r="48" spans="1:45" s="11" customFormat="1" ht="22.5" customHeight="1">
      <c r="A48" s="17"/>
      <c r="B48" s="4" t="s">
        <v>5</v>
      </c>
      <c r="C48" s="4">
        <v>12</v>
      </c>
      <c r="D48" s="12" t="s">
        <v>115</v>
      </c>
      <c r="E48" s="13" t="s">
        <v>114</v>
      </c>
      <c r="F48" s="5" t="s">
        <v>357</v>
      </c>
      <c r="G48" s="14" t="s">
        <v>125</v>
      </c>
      <c r="H48" s="6" t="s">
        <v>126</v>
      </c>
      <c r="I48" s="6" t="s">
        <v>127</v>
      </c>
      <c r="J48" s="6" t="s">
        <v>354</v>
      </c>
      <c r="K48" s="19">
        <v>38900</v>
      </c>
      <c r="L48" s="19">
        <v>28502.856249999997</v>
      </c>
      <c r="M48" s="7" t="s">
        <v>10</v>
      </c>
      <c r="N48" s="7" t="s">
        <v>10</v>
      </c>
      <c r="O48" s="7" t="s">
        <v>383</v>
      </c>
      <c r="P48" s="7" t="s">
        <v>10</v>
      </c>
      <c r="Q48" s="7" t="s">
        <v>10</v>
      </c>
      <c r="R48" s="7" t="s">
        <v>383</v>
      </c>
      <c r="S48" s="19">
        <f t="shared" si="1"/>
        <v>51866.666666666672</v>
      </c>
      <c r="T48" s="7" t="s">
        <v>3</v>
      </c>
      <c r="U48" s="19">
        <v>27.5</v>
      </c>
      <c r="V48" s="7" t="s">
        <v>387</v>
      </c>
      <c r="W48" s="19">
        <f t="shared" si="2"/>
        <v>6483.3333333333339</v>
      </c>
      <c r="X48" s="7" t="s">
        <v>386</v>
      </c>
      <c r="Y48" s="7" t="s">
        <v>10</v>
      </c>
      <c r="Z48" s="7" t="s">
        <v>383</v>
      </c>
      <c r="AA48" s="7" t="s">
        <v>10</v>
      </c>
      <c r="AB48" s="7" t="s">
        <v>383</v>
      </c>
      <c r="AC48" s="7" t="s">
        <v>10</v>
      </c>
      <c r="AD48" s="7" t="s">
        <v>383</v>
      </c>
      <c r="AE48" s="19">
        <f>37500/30*20</f>
        <v>25000</v>
      </c>
      <c r="AF48" s="7" t="s">
        <v>3</v>
      </c>
      <c r="AG48" s="19">
        <v>0</v>
      </c>
      <c r="AH48" s="7" t="s">
        <v>3</v>
      </c>
      <c r="AI48" s="7" t="s">
        <v>10</v>
      </c>
      <c r="AJ48" s="7" t="s">
        <v>383</v>
      </c>
      <c r="AK48" s="19">
        <f t="shared" si="3"/>
        <v>1560.7800000000002</v>
      </c>
      <c r="AL48" s="7" t="s">
        <v>387</v>
      </c>
      <c r="AM48" s="19">
        <f t="shared" si="0"/>
        <v>2401.2000000000003</v>
      </c>
      <c r="AN48" s="7" t="s">
        <v>4</v>
      </c>
      <c r="AO48" s="19">
        <v>600</v>
      </c>
      <c r="AP48" s="7" t="s">
        <v>3</v>
      </c>
      <c r="AQ48" s="7" t="s">
        <v>10</v>
      </c>
      <c r="AR48" s="7" t="s">
        <v>383</v>
      </c>
      <c r="AS48" s="7" t="s">
        <v>10</v>
      </c>
    </row>
    <row r="49" spans="1:45" s="11" customFormat="1" ht="22.5" customHeight="1">
      <c r="A49" s="17"/>
      <c r="B49" s="4" t="s">
        <v>5</v>
      </c>
      <c r="C49" s="4">
        <v>12</v>
      </c>
      <c r="D49" s="12" t="s">
        <v>115</v>
      </c>
      <c r="E49" s="13" t="s">
        <v>114</v>
      </c>
      <c r="F49" s="5" t="s">
        <v>357</v>
      </c>
      <c r="G49" s="14" t="s">
        <v>119</v>
      </c>
      <c r="H49" s="6" t="s">
        <v>100</v>
      </c>
      <c r="I49" s="6" t="s">
        <v>120</v>
      </c>
      <c r="J49" s="6" t="s">
        <v>354</v>
      </c>
      <c r="K49" s="19">
        <v>38900</v>
      </c>
      <c r="L49" s="19">
        <v>28502.856249999997</v>
      </c>
      <c r="M49" s="7" t="s">
        <v>10</v>
      </c>
      <c r="N49" s="7" t="s">
        <v>10</v>
      </c>
      <c r="O49" s="7" t="s">
        <v>383</v>
      </c>
      <c r="P49" s="7" t="s">
        <v>10</v>
      </c>
      <c r="Q49" s="7" t="s">
        <v>10</v>
      </c>
      <c r="R49" s="7" t="s">
        <v>383</v>
      </c>
      <c r="S49" s="19">
        <f>K49/30*40</f>
        <v>51866.666666666672</v>
      </c>
      <c r="T49" s="7" t="s">
        <v>3</v>
      </c>
      <c r="U49" s="19">
        <v>23</v>
      </c>
      <c r="V49" s="7" t="s">
        <v>387</v>
      </c>
      <c r="W49" s="19">
        <f>K49/30*5</f>
        <v>6483.3333333333339</v>
      </c>
      <c r="X49" s="7" t="s">
        <v>386</v>
      </c>
      <c r="Y49" s="7" t="s">
        <v>10</v>
      </c>
      <c r="Z49" s="7" t="s">
        <v>383</v>
      </c>
      <c r="AA49" s="7" t="s">
        <v>10</v>
      </c>
      <c r="AB49" s="7" t="s">
        <v>383</v>
      </c>
      <c r="AC49" s="7" t="s">
        <v>10</v>
      </c>
      <c r="AD49" s="7" t="s">
        <v>383</v>
      </c>
      <c r="AE49" s="19">
        <f>38900/30*15</f>
        <v>19450</v>
      </c>
      <c r="AF49" s="7" t="s">
        <v>3</v>
      </c>
      <c r="AG49" s="19">
        <v>0</v>
      </c>
      <c r="AH49" s="7" t="s">
        <v>3</v>
      </c>
      <c r="AI49" s="7" t="s">
        <v>10</v>
      </c>
      <c r="AJ49" s="7" t="s">
        <v>383</v>
      </c>
      <c r="AK49" s="19">
        <f>IF(K49&gt;=80.04*300,80.04*300*0.13/2,K49*0.13/2)</f>
        <v>1560.7800000000002</v>
      </c>
      <c r="AL49" s="7" t="s">
        <v>387</v>
      </c>
      <c r="AM49" s="19">
        <f t="shared" si="0"/>
        <v>2401.2000000000003</v>
      </c>
      <c r="AN49" s="7" t="s">
        <v>4</v>
      </c>
      <c r="AO49" s="19">
        <v>600</v>
      </c>
      <c r="AP49" s="7" t="s">
        <v>3</v>
      </c>
      <c r="AQ49" s="7" t="s">
        <v>10</v>
      </c>
      <c r="AR49" s="7" t="s">
        <v>383</v>
      </c>
      <c r="AS49" s="7" t="s">
        <v>10</v>
      </c>
    </row>
    <row r="50" spans="1:45" s="11" customFormat="1" ht="22.5" customHeight="1">
      <c r="A50" s="17"/>
      <c r="B50" s="4" t="s">
        <v>5</v>
      </c>
      <c r="C50" s="4">
        <v>12</v>
      </c>
      <c r="D50" s="12" t="s">
        <v>115</v>
      </c>
      <c r="E50" s="13" t="s">
        <v>114</v>
      </c>
      <c r="F50" s="5" t="s">
        <v>357</v>
      </c>
      <c r="G50" s="14" t="s">
        <v>135</v>
      </c>
      <c r="H50" s="6" t="s">
        <v>136</v>
      </c>
      <c r="I50" s="6" t="s">
        <v>137</v>
      </c>
      <c r="J50" s="6" t="s">
        <v>354</v>
      </c>
      <c r="K50" s="19">
        <v>36500</v>
      </c>
      <c r="L50" s="19">
        <v>26822.856249999997</v>
      </c>
      <c r="M50" s="7" t="s">
        <v>10</v>
      </c>
      <c r="N50" s="7" t="s">
        <v>10</v>
      </c>
      <c r="O50" s="7" t="s">
        <v>383</v>
      </c>
      <c r="P50" s="7" t="s">
        <v>10</v>
      </c>
      <c r="Q50" s="7" t="s">
        <v>10</v>
      </c>
      <c r="R50" s="7" t="s">
        <v>383</v>
      </c>
      <c r="S50" s="19">
        <f t="shared" si="1"/>
        <v>48666.666666666672</v>
      </c>
      <c r="T50" s="7" t="s">
        <v>3</v>
      </c>
      <c r="U50" s="19">
        <v>54.5</v>
      </c>
      <c r="V50" s="7" t="s">
        <v>387</v>
      </c>
      <c r="W50" s="19">
        <f t="shared" si="2"/>
        <v>6083.3333333333339</v>
      </c>
      <c r="X50" s="7" t="s">
        <v>386</v>
      </c>
      <c r="Y50" s="7" t="s">
        <v>10</v>
      </c>
      <c r="Z50" s="7" t="s">
        <v>383</v>
      </c>
      <c r="AA50" s="7" t="s">
        <v>10</v>
      </c>
      <c r="AB50" s="7" t="s">
        <v>383</v>
      </c>
      <c r="AC50" s="7" t="s">
        <v>10</v>
      </c>
      <c r="AD50" s="7" t="s">
        <v>383</v>
      </c>
      <c r="AE50" s="19">
        <f>35400/30*30</f>
        <v>35400</v>
      </c>
      <c r="AF50" s="7" t="s">
        <v>3</v>
      </c>
      <c r="AG50" s="19">
        <v>0</v>
      </c>
      <c r="AH50" s="7" t="s">
        <v>3</v>
      </c>
      <c r="AI50" s="7" t="s">
        <v>10</v>
      </c>
      <c r="AJ50" s="7" t="s">
        <v>383</v>
      </c>
      <c r="AK50" s="19">
        <f t="shared" si="3"/>
        <v>1560.7800000000002</v>
      </c>
      <c r="AL50" s="7" t="s">
        <v>387</v>
      </c>
      <c r="AM50" s="19">
        <f t="shared" si="0"/>
        <v>2401.2000000000003</v>
      </c>
      <c r="AN50" s="7" t="s">
        <v>4</v>
      </c>
      <c r="AO50" s="19">
        <v>600</v>
      </c>
      <c r="AP50" s="7" t="s">
        <v>3</v>
      </c>
      <c r="AQ50" s="7" t="s">
        <v>10</v>
      </c>
      <c r="AR50" s="7" t="s">
        <v>383</v>
      </c>
      <c r="AS50" s="7" t="s">
        <v>10</v>
      </c>
    </row>
    <row r="51" spans="1:45" s="11" customFormat="1" ht="22.5" customHeight="1">
      <c r="A51" s="17"/>
      <c r="B51" s="4" t="s">
        <v>5</v>
      </c>
      <c r="C51" s="4">
        <v>12</v>
      </c>
      <c r="D51" s="12" t="s">
        <v>131</v>
      </c>
      <c r="E51" s="13" t="s">
        <v>114</v>
      </c>
      <c r="F51" s="5" t="s">
        <v>358</v>
      </c>
      <c r="G51" s="14" t="s">
        <v>144</v>
      </c>
      <c r="H51" s="6" t="s">
        <v>31</v>
      </c>
      <c r="I51" s="6" t="s">
        <v>145</v>
      </c>
      <c r="J51" s="6" t="s">
        <v>353</v>
      </c>
      <c r="K51" s="19">
        <v>36500</v>
      </c>
      <c r="L51" s="19">
        <v>26822.856249999997</v>
      </c>
      <c r="M51" s="7" t="s">
        <v>10</v>
      </c>
      <c r="N51" s="7" t="s">
        <v>10</v>
      </c>
      <c r="O51" s="7" t="s">
        <v>383</v>
      </c>
      <c r="P51" s="7" t="s">
        <v>10</v>
      </c>
      <c r="Q51" s="7" t="s">
        <v>10</v>
      </c>
      <c r="R51" s="7" t="s">
        <v>383</v>
      </c>
      <c r="S51" s="19">
        <f t="shared" si="1"/>
        <v>48666.666666666672</v>
      </c>
      <c r="T51" s="7" t="s">
        <v>3</v>
      </c>
      <c r="U51" s="19">
        <v>23</v>
      </c>
      <c r="V51" s="7" t="s">
        <v>387</v>
      </c>
      <c r="W51" s="19">
        <f t="shared" si="2"/>
        <v>6083.3333333333339</v>
      </c>
      <c r="X51" s="7" t="s">
        <v>386</v>
      </c>
      <c r="Y51" s="7" t="s">
        <v>10</v>
      </c>
      <c r="Z51" s="7" t="s">
        <v>383</v>
      </c>
      <c r="AA51" s="7" t="s">
        <v>10</v>
      </c>
      <c r="AB51" s="7" t="s">
        <v>383</v>
      </c>
      <c r="AC51" s="7" t="s">
        <v>10</v>
      </c>
      <c r="AD51" s="7" t="s">
        <v>383</v>
      </c>
      <c r="AE51" s="19">
        <f>34700/30*15</f>
        <v>17350</v>
      </c>
      <c r="AF51" s="7" t="s">
        <v>3</v>
      </c>
      <c r="AG51" s="19">
        <v>0</v>
      </c>
      <c r="AH51" s="7" t="s">
        <v>3</v>
      </c>
      <c r="AI51" s="7" t="s">
        <v>10</v>
      </c>
      <c r="AJ51" s="7" t="s">
        <v>383</v>
      </c>
      <c r="AK51" s="19">
        <f t="shared" si="3"/>
        <v>1560.7800000000002</v>
      </c>
      <c r="AL51" s="7" t="s">
        <v>387</v>
      </c>
      <c r="AM51" s="19">
        <f t="shared" si="0"/>
        <v>2401.2000000000003</v>
      </c>
      <c r="AN51" s="7" t="s">
        <v>4</v>
      </c>
      <c r="AO51" s="19">
        <v>600</v>
      </c>
      <c r="AP51" s="7" t="s">
        <v>3</v>
      </c>
      <c r="AQ51" s="7" t="s">
        <v>10</v>
      </c>
      <c r="AR51" s="7" t="s">
        <v>383</v>
      </c>
      <c r="AS51" s="7" t="s">
        <v>10</v>
      </c>
    </row>
    <row r="52" spans="1:45" s="11" customFormat="1" ht="22.5" customHeight="1">
      <c r="A52" s="17"/>
      <c r="B52" s="4" t="s">
        <v>5</v>
      </c>
      <c r="C52" s="4">
        <v>12</v>
      </c>
      <c r="D52" s="12" t="s">
        <v>115</v>
      </c>
      <c r="E52" s="13" t="s">
        <v>114</v>
      </c>
      <c r="F52" s="5" t="s">
        <v>357</v>
      </c>
      <c r="G52" s="14" t="s">
        <v>158</v>
      </c>
      <c r="H52" s="6" t="s">
        <v>159</v>
      </c>
      <c r="I52" s="6" t="s">
        <v>160</v>
      </c>
      <c r="J52" s="6" t="s">
        <v>354</v>
      </c>
      <c r="K52" s="19">
        <v>35500</v>
      </c>
      <c r="L52" s="19">
        <v>26122.856249999997</v>
      </c>
      <c r="M52" s="7" t="s">
        <v>10</v>
      </c>
      <c r="N52" s="7" t="s">
        <v>10</v>
      </c>
      <c r="O52" s="7" t="s">
        <v>383</v>
      </c>
      <c r="P52" s="7" t="s">
        <v>10</v>
      </c>
      <c r="Q52" s="7" t="s">
        <v>10</v>
      </c>
      <c r="R52" s="7" t="s">
        <v>383</v>
      </c>
      <c r="S52" s="19">
        <f t="shared" si="1"/>
        <v>47333.333333333328</v>
      </c>
      <c r="T52" s="7" t="s">
        <v>3</v>
      </c>
      <c r="U52" s="19">
        <v>23</v>
      </c>
      <c r="V52" s="7" t="s">
        <v>387</v>
      </c>
      <c r="W52" s="19">
        <f t="shared" si="2"/>
        <v>5916.6666666666661</v>
      </c>
      <c r="X52" s="7" t="s">
        <v>386</v>
      </c>
      <c r="Y52" s="7" t="s">
        <v>10</v>
      </c>
      <c r="Z52" s="7" t="s">
        <v>383</v>
      </c>
      <c r="AA52" s="7" t="s">
        <v>10</v>
      </c>
      <c r="AB52" s="7" t="s">
        <v>383</v>
      </c>
      <c r="AC52" s="7" t="s">
        <v>10</v>
      </c>
      <c r="AD52" s="7" t="s">
        <v>383</v>
      </c>
      <c r="AE52" s="19">
        <f>33100/30*15</f>
        <v>16550</v>
      </c>
      <c r="AF52" s="7" t="s">
        <v>3</v>
      </c>
      <c r="AG52" s="19">
        <v>0</v>
      </c>
      <c r="AH52" s="7" t="s">
        <v>3</v>
      </c>
      <c r="AI52" s="7" t="s">
        <v>10</v>
      </c>
      <c r="AJ52" s="7" t="s">
        <v>383</v>
      </c>
      <c r="AK52" s="19">
        <f t="shared" si="3"/>
        <v>1560.7800000000002</v>
      </c>
      <c r="AL52" s="7" t="s">
        <v>387</v>
      </c>
      <c r="AM52" s="19">
        <f t="shared" si="0"/>
        <v>2401.2000000000003</v>
      </c>
      <c r="AN52" s="7" t="s">
        <v>4</v>
      </c>
      <c r="AO52" s="19">
        <v>600</v>
      </c>
      <c r="AP52" s="7" t="s">
        <v>3</v>
      </c>
      <c r="AQ52" s="7" t="s">
        <v>10</v>
      </c>
      <c r="AR52" s="7" t="s">
        <v>383</v>
      </c>
      <c r="AS52" s="7" t="s">
        <v>10</v>
      </c>
    </row>
    <row r="53" spans="1:45" s="15" customFormat="1" ht="22.5" customHeight="1">
      <c r="A53" s="17"/>
      <c r="B53" s="4" t="s">
        <v>5</v>
      </c>
      <c r="C53" s="4">
        <v>12</v>
      </c>
      <c r="D53" s="12" t="s">
        <v>131</v>
      </c>
      <c r="E53" s="13" t="s">
        <v>131</v>
      </c>
      <c r="F53" s="5" t="s">
        <v>358</v>
      </c>
      <c r="G53" s="14" t="s">
        <v>192</v>
      </c>
      <c r="H53" s="6" t="s">
        <v>193</v>
      </c>
      <c r="I53" s="6" t="s">
        <v>194</v>
      </c>
      <c r="J53" s="6" t="s">
        <v>353</v>
      </c>
      <c r="K53" s="19">
        <v>31000</v>
      </c>
      <c r="L53" s="19">
        <v>22860.306249999998</v>
      </c>
      <c r="M53" s="7" t="s">
        <v>10</v>
      </c>
      <c r="N53" s="7" t="s">
        <v>10</v>
      </c>
      <c r="O53" s="7" t="s">
        <v>383</v>
      </c>
      <c r="P53" s="7" t="s">
        <v>10</v>
      </c>
      <c r="Q53" s="7" t="s">
        <v>10</v>
      </c>
      <c r="R53" s="7" t="s">
        <v>383</v>
      </c>
      <c r="S53" s="19">
        <f>K53/30*40</f>
        <v>41333.333333333328</v>
      </c>
      <c r="T53" s="7" t="s">
        <v>3</v>
      </c>
      <c r="U53" s="19">
        <v>23</v>
      </c>
      <c r="V53" s="7" t="s">
        <v>387</v>
      </c>
      <c r="W53" s="19">
        <f>K53/30*5</f>
        <v>5166.6666666666661</v>
      </c>
      <c r="X53" s="7" t="s">
        <v>386</v>
      </c>
      <c r="Y53" s="7" t="s">
        <v>10</v>
      </c>
      <c r="Z53" s="7" t="s">
        <v>383</v>
      </c>
      <c r="AA53" s="7" t="s">
        <v>10</v>
      </c>
      <c r="AB53" s="7" t="s">
        <v>383</v>
      </c>
      <c r="AC53" s="7" t="s">
        <v>10</v>
      </c>
      <c r="AD53" s="7" t="s">
        <v>383</v>
      </c>
      <c r="AE53" s="19">
        <f>28400/30*15</f>
        <v>14200</v>
      </c>
      <c r="AF53" s="7" t="s">
        <v>3</v>
      </c>
      <c r="AG53" s="19">
        <v>0</v>
      </c>
      <c r="AH53" s="7" t="s">
        <v>3</v>
      </c>
      <c r="AI53" s="7" t="s">
        <v>10</v>
      </c>
      <c r="AJ53" s="7" t="s">
        <v>383</v>
      </c>
      <c r="AK53" s="19">
        <f>IF(K53&gt;=80.04*300,80.04*300*0.13/2,K53*0.13/2)</f>
        <v>1560.7800000000002</v>
      </c>
      <c r="AL53" s="7" t="s">
        <v>387</v>
      </c>
      <c r="AM53" s="19">
        <f t="shared" si="0"/>
        <v>2401.2000000000003</v>
      </c>
      <c r="AN53" s="7" t="s">
        <v>4</v>
      </c>
      <c r="AO53" s="19">
        <v>600</v>
      </c>
      <c r="AP53" s="7" t="s">
        <v>3</v>
      </c>
      <c r="AQ53" s="7" t="s">
        <v>10</v>
      </c>
      <c r="AR53" s="7" t="s">
        <v>383</v>
      </c>
      <c r="AS53" s="7" t="s">
        <v>10</v>
      </c>
    </row>
    <row r="54" spans="1:45" s="15" customFormat="1" ht="22.5" customHeight="1">
      <c r="A54" s="17"/>
      <c r="B54" s="4" t="s">
        <v>5</v>
      </c>
      <c r="C54" s="4">
        <v>12</v>
      </c>
      <c r="D54" s="12" t="s">
        <v>115</v>
      </c>
      <c r="E54" s="13" t="s">
        <v>114</v>
      </c>
      <c r="F54" s="5" t="s">
        <v>357</v>
      </c>
      <c r="G54" s="14" t="s">
        <v>189</v>
      </c>
      <c r="H54" s="6" t="s">
        <v>190</v>
      </c>
      <c r="I54" s="6" t="s">
        <v>113</v>
      </c>
      <c r="J54" s="6" t="s">
        <v>354</v>
      </c>
      <c r="K54" s="19">
        <v>31000</v>
      </c>
      <c r="L54" s="19">
        <v>22860.306249999998</v>
      </c>
      <c r="M54" s="7" t="s">
        <v>10</v>
      </c>
      <c r="N54" s="7" t="s">
        <v>10</v>
      </c>
      <c r="O54" s="7" t="s">
        <v>383</v>
      </c>
      <c r="P54" s="7" t="s">
        <v>10</v>
      </c>
      <c r="Q54" s="7" t="s">
        <v>10</v>
      </c>
      <c r="R54" s="7" t="s">
        <v>383</v>
      </c>
      <c r="S54" s="19">
        <f t="shared" si="1"/>
        <v>41333.333333333328</v>
      </c>
      <c r="T54" s="7" t="s">
        <v>3</v>
      </c>
      <c r="U54" s="19">
        <v>23</v>
      </c>
      <c r="V54" s="7" t="s">
        <v>387</v>
      </c>
      <c r="W54" s="19">
        <f t="shared" si="2"/>
        <v>5166.6666666666661</v>
      </c>
      <c r="X54" s="7" t="s">
        <v>386</v>
      </c>
      <c r="Y54" s="7" t="s">
        <v>10</v>
      </c>
      <c r="Z54" s="7" t="s">
        <v>383</v>
      </c>
      <c r="AA54" s="7" t="s">
        <v>10</v>
      </c>
      <c r="AB54" s="7" t="s">
        <v>383</v>
      </c>
      <c r="AC54" s="7" t="s">
        <v>10</v>
      </c>
      <c r="AD54" s="7" t="s">
        <v>383</v>
      </c>
      <c r="AE54" s="19">
        <v>0</v>
      </c>
      <c r="AF54" s="7" t="s">
        <v>3</v>
      </c>
      <c r="AG54" s="19">
        <v>0</v>
      </c>
      <c r="AH54" s="7" t="s">
        <v>3</v>
      </c>
      <c r="AI54" s="7" t="s">
        <v>10</v>
      </c>
      <c r="AJ54" s="7" t="s">
        <v>383</v>
      </c>
      <c r="AK54" s="19">
        <f t="shared" si="3"/>
        <v>1560.7800000000002</v>
      </c>
      <c r="AL54" s="7" t="s">
        <v>387</v>
      </c>
      <c r="AM54" s="19">
        <f t="shared" si="0"/>
        <v>2401.2000000000003</v>
      </c>
      <c r="AN54" s="7" t="s">
        <v>4</v>
      </c>
      <c r="AO54" s="19">
        <v>600</v>
      </c>
      <c r="AP54" s="7" t="s">
        <v>3</v>
      </c>
      <c r="AQ54" s="7" t="s">
        <v>10</v>
      </c>
      <c r="AR54" s="7" t="s">
        <v>383</v>
      </c>
      <c r="AS54" s="7" t="s">
        <v>10</v>
      </c>
    </row>
    <row r="55" spans="1:45" s="15" customFormat="1" ht="22.5" customHeight="1">
      <c r="A55" s="17"/>
      <c r="B55" s="4" t="s">
        <v>5</v>
      </c>
      <c r="C55" s="4">
        <v>12</v>
      </c>
      <c r="D55" s="12" t="s">
        <v>115</v>
      </c>
      <c r="E55" s="13" t="s">
        <v>114</v>
      </c>
      <c r="F55" s="5" t="s">
        <v>357</v>
      </c>
      <c r="G55" s="14" t="s">
        <v>195</v>
      </c>
      <c r="H55" s="6" t="s">
        <v>196</v>
      </c>
      <c r="I55" s="6" t="s">
        <v>197</v>
      </c>
      <c r="J55" s="6" t="s">
        <v>354</v>
      </c>
      <c r="K55" s="19">
        <v>31000</v>
      </c>
      <c r="L55" s="19">
        <v>22860.306249999998</v>
      </c>
      <c r="M55" s="7" t="s">
        <v>10</v>
      </c>
      <c r="N55" s="7" t="s">
        <v>10</v>
      </c>
      <c r="O55" s="7" t="s">
        <v>383</v>
      </c>
      <c r="P55" s="7" t="s">
        <v>10</v>
      </c>
      <c r="Q55" s="7" t="s">
        <v>10</v>
      </c>
      <c r="R55" s="7" t="s">
        <v>383</v>
      </c>
      <c r="S55" s="19">
        <f>K55/30*40</f>
        <v>41333.333333333328</v>
      </c>
      <c r="T55" s="7" t="s">
        <v>3</v>
      </c>
      <c r="U55" s="19">
        <v>27.5</v>
      </c>
      <c r="V55" s="7" t="s">
        <v>387</v>
      </c>
      <c r="W55" s="19">
        <f>K55/30*5</f>
        <v>5166.6666666666661</v>
      </c>
      <c r="X55" s="7" t="s">
        <v>386</v>
      </c>
      <c r="Y55" s="7" t="s">
        <v>10</v>
      </c>
      <c r="Z55" s="7" t="s">
        <v>383</v>
      </c>
      <c r="AA55" s="7" t="s">
        <v>10</v>
      </c>
      <c r="AB55" s="7" t="s">
        <v>383</v>
      </c>
      <c r="AC55" s="7" t="s">
        <v>10</v>
      </c>
      <c r="AD55" s="7" t="s">
        <v>383</v>
      </c>
      <c r="AE55" s="19">
        <v>0</v>
      </c>
      <c r="AF55" s="7" t="s">
        <v>3</v>
      </c>
      <c r="AG55" s="19">
        <v>0</v>
      </c>
      <c r="AH55" s="7" t="s">
        <v>3</v>
      </c>
      <c r="AI55" s="7" t="s">
        <v>10</v>
      </c>
      <c r="AJ55" s="7" t="s">
        <v>383</v>
      </c>
      <c r="AK55" s="19">
        <f>IF(K55&gt;=80.04*300,80.04*300*0.13/2,K55*0.13/2)</f>
        <v>1560.7800000000002</v>
      </c>
      <c r="AL55" s="7" t="s">
        <v>387</v>
      </c>
      <c r="AM55" s="19">
        <f t="shared" si="0"/>
        <v>2401.2000000000003</v>
      </c>
      <c r="AN55" s="7" t="s">
        <v>4</v>
      </c>
      <c r="AO55" s="19">
        <v>600</v>
      </c>
      <c r="AP55" s="7" t="s">
        <v>3</v>
      </c>
      <c r="AQ55" s="7" t="s">
        <v>10</v>
      </c>
      <c r="AR55" s="7" t="s">
        <v>383</v>
      </c>
      <c r="AS55" s="7" t="s">
        <v>10</v>
      </c>
    </row>
    <row r="56" spans="1:45" s="15" customFormat="1" ht="22.5" customHeight="1">
      <c r="A56" s="17"/>
      <c r="B56" s="4" t="s">
        <v>5</v>
      </c>
      <c r="C56" s="4">
        <v>12</v>
      </c>
      <c r="D56" s="12" t="s">
        <v>115</v>
      </c>
      <c r="E56" s="13" t="s">
        <v>131</v>
      </c>
      <c r="F56" s="5" t="s">
        <v>357</v>
      </c>
      <c r="G56" s="14" t="s">
        <v>191</v>
      </c>
      <c r="H56" s="6" t="s">
        <v>43</v>
      </c>
      <c r="I56" s="6" t="s">
        <v>398</v>
      </c>
      <c r="J56" s="6" t="s">
        <v>354</v>
      </c>
      <c r="K56" s="19">
        <v>31000</v>
      </c>
      <c r="L56" s="19">
        <v>22860.306249999998</v>
      </c>
      <c r="M56" s="7" t="s">
        <v>10</v>
      </c>
      <c r="N56" s="7" t="s">
        <v>10</v>
      </c>
      <c r="O56" s="7" t="s">
        <v>383</v>
      </c>
      <c r="P56" s="7" t="s">
        <v>10</v>
      </c>
      <c r="Q56" s="7" t="s">
        <v>10</v>
      </c>
      <c r="R56" s="7" t="s">
        <v>383</v>
      </c>
      <c r="S56" s="19">
        <f t="shared" si="1"/>
        <v>41333.333333333328</v>
      </c>
      <c r="T56" s="7" t="s">
        <v>3</v>
      </c>
      <c r="U56" s="19">
        <v>0</v>
      </c>
      <c r="V56" s="7" t="s">
        <v>387</v>
      </c>
      <c r="W56" s="19">
        <f t="shared" si="2"/>
        <v>5166.6666666666661</v>
      </c>
      <c r="X56" s="7" t="s">
        <v>386</v>
      </c>
      <c r="Y56" s="7" t="s">
        <v>10</v>
      </c>
      <c r="Z56" s="7" t="s">
        <v>383</v>
      </c>
      <c r="AA56" s="7" t="s">
        <v>10</v>
      </c>
      <c r="AB56" s="7" t="s">
        <v>383</v>
      </c>
      <c r="AC56" s="7" t="s">
        <v>10</v>
      </c>
      <c r="AD56" s="7" t="s">
        <v>383</v>
      </c>
      <c r="AE56" s="19">
        <v>0</v>
      </c>
      <c r="AF56" s="7" t="s">
        <v>3</v>
      </c>
      <c r="AG56" s="19">
        <v>0</v>
      </c>
      <c r="AH56" s="7" t="s">
        <v>3</v>
      </c>
      <c r="AI56" s="7" t="s">
        <v>10</v>
      </c>
      <c r="AJ56" s="7" t="s">
        <v>383</v>
      </c>
      <c r="AK56" s="19">
        <f t="shared" si="3"/>
        <v>1560.7800000000002</v>
      </c>
      <c r="AL56" s="7" t="s">
        <v>387</v>
      </c>
      <c r="AM56" s="19">
        <f t="shared" si="0"/>
        <v>2401.2000000000003</v>
      </c>
      <c r="AN56" s="7" t="s">
        <v>4</v>
      </c>
      <c r="AO56" s="19">
        <v>600</v>
      </c>
      <c r="AP56" s="7" t="s">
        <v>3</v>
      </c>
      <c r="AQ56" s="7" t="s">
        <v>10</v>
      </c>
      <c r="AR56" s="7" t="s">
        <v>383</v>
      </c>
      <c r="AS56" s="7" t="s">
        <v>10</v>
      </c>
    </row>
    <row r="57" spans="1:45" s="15" customFormat="1" ht="22.5" customHeight="1">
      <c r="A57" s="17"/>
      <c r="B57" s="4" t="s">
        <v>5</v>
      </c>
      <c r="C57" s="4">
        <v>12</v>
      </c>
      <c r="D57" s="12" t="s">
        <v>131</v>
      </c>
      <c r="E57" s="13" t="s">
        <v>131</v>
      </c>
      <c r="F57" s="5" t="s">
        <v>357</v>
      </c>
      <c r="G57" s="14" t="s">
        <v>187</v>
      </c>
      <c r="H57" s="6" t="s">
        <v>54</v>
      </c>
      <c r="I57" s="6" t="s">
        <v>188</v>
      </c>
      <c r="J57" s="6" t="s">
        <v>353</v>
      </c>
      <c r="K57" s="19">
        <v>31000</v>
      </c>
      <c r="L57" s="19">
        <v>22860.306249999998</v>
      </c>
      <c r="M57" s="7" t="s">
        <v>10</v>
      </c>
      <c r="N57" s="7" t="s">
        <v>10</v>
      </c>
      <c r="O57" s="7" t="s">
        <v>383</v>
      </c>
      <c r="P57" s="7" t="s">
        <v>10</v>
      </c>
      <c r="Q57" s="7" t="s">
        <v>10</v>
      </c>
      <c r="R57" s="7" t="s">
        <v>383</v>
      </c>
      <c r="S57" s="19">
        <f>K57/30*40</f>
        <v>41333.333333333328</v>
      </c>
      <c r="T57" s="7" t="s">
        <v>3</v>
      </c>
      <c r="U57" s="19">
        <v>0</v>
      </c>
      <c r="V57" s="7" t="s">
        <v>387</v>
      </c>
      <c r="W57" s="19">
        <f>K57/30*5</f>
        <v>5166.6666666666661</v>
      </c>
      <c r="X57" s="7" t="s">
        <v>386</v>
      </c>
      <c r="Y57" s="7" t="s">
        <v>10</v>
      </c>
      <c r="Z57" s="7" t="s">
        <v>383</v>
      </c>
      <c r="AA57" s="7" t="s">
        <v>10</v>
      </c>
      <c r="AB57" s="7" t="s">
        <v>383</v>
      </c>
      <c r="AC57" s="7" t="s">
        <v>10</v>
      </c>
      <c r="AD57" s="7" t="s">
        <v>383</v>
      </c>
      <c r="AE57" s="19">
        <v>0</v>
      </c>
      <c r="AF57" s="7" t="s">
        <v>3</v>
      </c>
      <c r="AG57" s="19">
        <v>0</v>
      </c>
      <c r="AH57" s="7" t="s">
        <v>3</v>
      </c>
      <c r="AI57" s="7" t="s">
        <v>10</v>
      </c>
      <c r="AJ57" s="7" t="s">
        <v>383</v>
      </c>
      <c r="AK57" s="19">
        <f>IF(K57&gt;=80.04*300,80.04*300*0.13/2,K57*0.13/2)</f>
        <v>1560.7800000000002</v>
      </c>
      <c r="AL57" s="7" t="s">
        <v>387</v>
      </c>
      <c r="AM57" s="19">
        <f t="shared" si="0"/>
        <v>2401.2000000000003</v>
      </c>
      <c r="AN57" s="7" t="s">
        <v>4</v>
      </c>
      <c r="AO57" s="19">
        <v>600</v>
      </c>
      <c r="AP57" s="7" t="s">
        <v>3</v>
      </c>
      <c r="AQ57" s="7" t="s">
        <v>10</v>
      </c>
      <c r="AR57" s="7" t="s">
        <v>383</v>
      </c>
      <c r="AS57" s="7" t="s">
        <v>10</v>
      </c>
    </row>
    <row r="58" spans="1:45" s="15" customFormat="1" ht="22.5" customHeight="1">
      <c r="A58" s="17"/>
      <c r="B58" s="4" t="s">
        <v>5</v>
      </c>
      <c r="C58" s="4">
        <v>12</v>
      </c>
      <c r="D58" s="12" t="s">
        <v>131</v>
      </c>
      <c r="E58" s="13" t="s">
        <v>131</v>
      </c>
      <c r="F58" s="5" t="s">
        <v>357</v>
      </c>
      <c r="G58" s="14" t="s">
        <v>200</v>
      </c>
      <c r="H58" s="6" t="s">
        <v>201</v>
      </c>
      <c r="I58" s="6" t="s">
        <v>127</v>
      </c>
      <c r="J58" s="6" t="s">
        <v>353</v>
      </c>
      <c r="K58" s="19">
        <v>31000</v>
      </c>
      <c r="L58" s="19">
        <v>22860.306249999998</v>
      </c>
      <c r="M58" s="7" t="s">
        <v>10</v>
      </c>
      <c r="N58" s="7" t="s">
        <v>10</v>
      </c>
      <c r="O58" s="7" t="s">
        <v>383</v>
      </c>
      <c r="P58" s="7" t="s">
        <v>10</v>
      </c>
      <c r="Q58" s="7" t="s">
        <v>10</v>
      </c>
      <c r="R58" s="7" t="s">
        <v>383</v>
      </c>
      <c r="S58" s="19">
        <f t="shared" si="1"/>
        <v>41333.333333333328</v>
      </c>
      <c r="T58" s="7" t="s">
        <v>3</v>
      </c>
      <c r="U58" s="19">
        <v>0</v>
      </c>
      <c r="V58" s="7" t="s">
        <v>387</v>
      </c>
      <c r="W58" s="19">
        <f t="shared" si="2"/>
        <v>5166.6666666666661</v>
      </c>
      <c r="X58" s="7" t="s">
        <v>386</v>
      </c>
      <c r="Y58" s="7" t="s">
        <v>10</v>
      </c>
      <c r="Z58" s="7" t="s">
        <v>383</v>
      </c>
      <c r="AA58" s="7" t="s">
        <v>10</v>
      </c>
      <c r="AB58" s="7" t="s">
        <v>383</v>
      </c>
      <c r="AC58" s="7" t="s">
        <v>10</v>
      </c>
      <c r="AD58" s="7" t="s">
        <v>383</v>
      </c>
      <c r="AE58" s="19">
        <v>0</v>
      </c>
      <c r="AF58" s="7" t="s">
        <v>3</v>
      </c>
      <c r="AG58" s="19">
        <v>0</v>
      </c>
      <c r="AH58" s="7" t="s">
        <v>3</v>
      </c>
      <c r="AI58" s="7" t="s">
        <v>10</v>
      </c>
      <c r="AJ58" s="7" t="s">
        <v>383</v>
      </c>
      <c r="AK58" s="19">
        <f t="shared" si="3"/>
        <v>1560.7800000000002</v>
      </c>
      <c r="AL58" s="7" t="s">
        <v>387</v>
      </c>
      <c r="AM58" s="19">
        <f t="shared" si="0"/>
        <v>2401.2000000000003</v>
      </c>
      <c r="AN58" s="7" t="s">
        <v>4</v>
      </c>
      <c r="AO58" s="19">
        <v>600</v>
      </c>
      <c r="AP58" s="7" t="s">
        <v>3</v>
      </c>
      <c r="AQ58" s="7" t="s">
        <v>10</v>
      </c>
      <c r="AR58" s="7" t="s">
        <v>383</v>
      </c>
      <c r="AS58" s="7" t="s">
        <v>10</v>
      </c>
    </row>
    <row r="59" spans="1:45" s="15" customFormat="1" ht="22.5" customHeight="1">
      <c r="A59" s="17"/>
      <c r="B59" s="4" t="s">
        <v>5</v>
      </c>
      <c r="C59" s="4">
        <v>12</v>
      </c>
      <c r="D59" s="12" t="s">
        <v>131</v>
      </c>
      <c r="E59" s="13" t="s">
        <v>131</v>
      </c>
      <c r="F59" s="5" t="s">
        <v>357</v>
      </c>
      <c r="G59" s="14" t="s">
        <v>202</v>
      </c>
      <c r="H59" s="6" t="s">
        <v>127</v>
      </c>
      <c r="I59" s="6" t="s">
        <v>141</v>
      </c>
      <c r="J59" s="6" t="s">
        <v>353</v>
      </c>
      <c r="K59" s="19">
        <v>31000</v>
      </c>
      <c r="L59" s="19">
        <v>22860.306249999998</v>
      </c>
      <c r="M59" s="7" t="s">
        <v>10</v>
      </c>
      <c r="N59" s="7" t="s">
        <v>10</v>
      </c>
      <c r="O59" s="7" t="s">
        <v>383</v>
      </c>
      <c r="P59" s="7" t="s">
        <v>10</v>
      </c>
      <c r="Q59" s="7" t="s">
        <v>10</v>
      </c>
      <c r="R59" s="7" t="s">
        <v>383</v>
      </c>
      <c r="S59" s="19">
        <f t="shared" si="1"/>
        <v>41333.333333333328</v>
      </c>
      <c r="T59" s="7" t="s">
        <v>3</v>
      </c>
      <c r="U59" s="19">
        <v>23</v>
      </c>
      <c r="V59" s="7" t="s">
        <v>387</v>
      </c>
      <c r="W59" s="19">
        <f t="shared" si="2"/>
        <v>5166.6666666666661</v>
      </c>
      <c r="X59" s="7" t="s">
        <v>386</v>
      </c>
      <c r="Y59" s="7" t="s">
        <v>10</v>
      </c>
      <c r="Z59" s="7" t="s">
        <v>383</v>
      </c>
      <c r="AA59" s="7" t="s">
        <v>10</v>
      </c>
      <c r="AB59" s="7" t="s">
        <v>383</v>
      </c>
      <c r="AC59" s="7" t="s">
        <v>10</v>
      </c>
      <c r="AD59" s="7" t="s">
        <v>383</v>
      </c>
      <c r="AE59" s="19">
        <v>0</v>
      </c>
      <c r="AF59" s="7" t="s">
        <v>3</v>
      </c>
      <c r="AG59" s="19">
        <v>0</v>
      </c>
      <c r="AH59" s="7" t="s">
        <v>3</v>
      </c>
      <c r="AI59" s="7" t="s">
        <v>10</v>
      </c>
      <c r="AJ59" s="7" t="s">
        <v>383</v>
      </c>
      <c r="AK59" s="19">
        <f t="shared" si="3"/>
        <v>1560.7800000000002</v>
      </c>
      <c r="AL59" s="7" t="s">
        <v>387</v>
      </c>
      <c r="AM59" s="19">
        <f t="shared" si="0"/>
        <v>2401.2000000000003</v>
      </c>
      <c r="AN59" s="7" t="s">
        <v>4</v>
      </c>
      <c r="AO59" s="19">
        <v>600</v>
      </c>
      <c r="AP59" s="7" t="s">
        <v>3</v>
      </c>
      <c r="AQ59" s="7" t="s">
        <v>10</v>
      </c>
      <c r="AR59" s="7" t="s">
        <v>383</v>
      </c>
      <c r="AS59" s="7" t="s">
        <v>10</v>
      </c>
    </row>
    <row r="60" spans="1:45" s="15" customFormat="1" ht="22.5" customHeight="1">
      <c r="A60" s="17"/>
      <c r="B60" s="4" t="s">
        <v>5</v>
      </c>
      <c r="C60" s="4">
        <v>12</v>
      </c>
      <c r="D60" s="12" t="s">
        <v>115</v>
      </c>
      <c r="E60" s="13" t="s">
        <v>114</v>
      </c>
      <c r="F60" s="5" t="s">
        <v>358</v>
      </c>
      <c r="G60" s="14" t="s">
        <v>178</v>
      </c>
      <c r="H60" s="6" t="s">
        <v>179</v>
      </c>
      <c r="I60" s="6" t="s">
        <v>180</v>
      </c>
      <c r="J60" s="6" t="s">
        <v>354</v>
      </c>
      <c r="K60" s="19">
        <v>29600</v>
      </c>
      <c r="L60" s="19">
        <v>21789.58625</v>
      </c>
      <c r="M60" s="7" t="s">
        <v>10</v>
      </c>
      <c r="N60" s="7" t="s">
        <v>10</v>
      </c>
      <c r="O60" s="7" t="s">
        <v>383</v>
      </c>
      <c r="P60" s="7" t="s">
        <v>10</v>
      </c>
      <c r="Q60" s="7" t="s">
        <v>10</v>
      </c>
      <c r="R60" s="7" t="s">
        <v>383</v>
      </c>
      <c r="S60" s="19">
        <f>K60/30*40</f>
        <v>39466.666666666664</v>
      </c>
      <c r="T60" s="7" t="s">
        <v>3</v>
      </c>
      <c r="U60" s="19">
        <v>23</v>
      </c>
      <c r="V60" s="7" t="s">
        <v>387</v>
      </c>
      <c r="W60" s="19">
        <f>K60/30*5</f>
        <v>4933.333333333333</v>
      </c>
      <c r="X60" s="7" t="s">
        <v>386</v>
      </c>
      <c r="Y60" s="7" t="s">
        <v>10</v>
      </c>
      <c r="Z60" s="7" t="s">
        <v>383</v>
      </c>
      <c r="AA60" s="7" t="s">
        <v>10</v>
      </c>
      <c r="AB60" s="7" t="s">
        <v>383</v>
      </c>
      <c r="AC60" s="7" t="s">
        <v>10</v>
      </c>
      <c r="AD60" s="7" t="s">
        <v>383</v>
      </c>
      <c r="AE60" s="19">
        <f>29600/30*15</f>
        <v>14800</v>
      </c>
      <c r="AF60" s="7" t="s">
        <v>3</v>
      </c>
      <c r="AG60" s="19">
        <v>0</v>
      </c>
      <c r="AH60" s="7" t="s">
        <v>3</v>
      </c>
      <c r="AI60" s="7" t="s">
        <v>10</v>
      </c>
      <c r="AJ60" s="7" t="s">
        <v>383</v>
      </c>
      <c r="AK60" s="19">
        <f>IF(K60&gt;=80.04*300,80.04*300*0.13/2,K60*0.13/2)</f>
        <v>1560.7800000000002</v>
      </c>
      <c r="AL60" s="7" t="s">
        <v>387</v>
      </c>
      <c r="AM60" s="19">
        <f t="shared" si="0"/>
        <v>2401.2000000000003</v>
      </c>
      <c r="AN60" s="7" t="s">
        <v>4</v>
      </c>
      <c r="AO60" s="19">
        <v>600</v>
      </c>
      <c r="AP60" s="7" t="s">
        <v>3</v>
      </c>
      <c r="AQ60" s="7" t="s">
        <v>10</v>
      </c>
      <c r="AR60" s="7" t="s">
        <v>383</v>
      </c>
      <c r="AS60" s="7" t="s">
        <v>10</v>
      </c>
    </row>
    <row r="61" spans="1:45" s="8" customFormat="1" ht="22.5" customHeight="1">
      <c r="A61" s="17"/>
      <c r="B61" s="4" t="s">
        <v>5</v>
      </c>
      <c r="C61" s="4">
        <v>12</v>
      </c>
      <c r="D61" s="12" t="s">
        <v>131</v>
      </c>
      <c r="E61" s="13" t="s">
        <v>114</v>
      </c>
      <c r="F61" s="5" t="s">
        <v>357</v>
      </c>
      <c r="G61" s="14" t="s">
        <v>228</v>
      </c>
      <c r="H61" s="6" t="s">
        <v>229</v>
      </c>
      <c r="I61" s="6" t="s">
        <v>230</v>
      </c>
      <c r="J61" s="6" t="s">
        <v>353</v>
      </c>
      <c r="K61" s="19">
        <v>26000</v>
      </c>
      <c r="L61" s="19">
        <v>19036.306249999998</v>
      </c>
      <c r="M61" s="7" t="s">
        <v>10</v>
      </c>
      <c r="N61" s="7" t="s">
        <v>10</v>
      </c>
      <c r="O61" s="7" t="s">
        <v>383</v>
      </c>
      <c r="P61" s="7" t="s">
        <v>10</v>
      </c>
      <c r="Q61" s="7" t="s">
        <v>10</v>
      </c>
      <c r="R61" s="7" t="s">
        <v>383</v>
      </c>
      <c r="S61" s="19">
        <f>K61/30*40</f>
        <v>34666.666666666664</v>
      </c>
      <c r="T61" s="7" t="s">
        <v>3</v>
      </c>
      <c r="U61" s="19">
        <v>23</v>
      </c>
      <c r="V61" s="7" t="s">
        <v>387</v>
      </c>
      <c r="W61" s="19">
        <f>K61/30*5</f>
        <v>4333.333333333333</v>
      </c>
      <c r="X61" s="7" t="s">
        <v>386</v>
      </c>
      <c r="Y61" s="7" t="s">
        <v>10</v>
      </c>
      <c r="Z61" s="7" t="s">
        <v>383</v>
      </c>
      <c r="AA61" s="7" t="s">
        <v>10</v>
      </c>
      <c r="AB61" s="7" t="s">
        <v>383</v>
      </c>
      <c r="AC61" s="7" t="s">
        <v>10</v>
      </c>
      <c r="AD61" s="7" t="s">
        <v>383</v>
      </c>
      <c r="AE61" s="19">
        <f>21900/30*15</f>
        <v>10950</v>
      </c>
      <c r="AF61" s="7" t="s">
        <v>3</v>
      </c>
      <c r="AG61" s="19">
        <v>0</v>
      </c>
      <c r="AH61" s="7" t="s">
        <v>3</v>
      </c>
      <c r="AI61" s="7" t="s">
        <v>10</v>
      </c>
      <c r="AJ61" s="7" t="s">
        <v>383</v>
      </c>
      <c r="AK61" s="19">
        <f>IF(K61&gt;=80.04*300,80.04*300*0.13/2,K61*0.13/2)</f>
        <v>1560.7800000000002</v>
      </c>
      <c r="AL61" s="7" t="s">
        <v>387</v>
      </c>
      <c r="AM61" s="19">
        <f t="shared" si="0"/>
        <v>2401.2000000000003</v>
      </c>
      <c r="AN61" s="7" t="s">
        <v>4</v>
      </c>
      <c r="AO61" s="19">
        <v>600</v>
      </c>
      <c r="AP61" s="7" t="s">
        <v>3</v>
      </c>
      <c r="AQ61" s="7" t="s">
        <v>10</v>
      </c>
      <c r="AR61" s="7" t="s">
        <v>383</v>
      </c>
      <c r="AS61" s="7" t="s">
        <v>10</v>
      </c>
    </row>
    <row r="62" spans="1:45" s="8" customFormat="1" ht="22.5" customHeight="1">
      <c r="A62" s="17"/>
      <c r="B62" s="4" t="s">
        <v>5</v>
      </c>
      <c r="C62" s="4">
        <v>12</v>
      </c>
      <c r="D62" s="12" t="s">
        <v>115</v>
      </c>
      <c r="E62" s="13" t="s">
        <v>114</v>
      </c>
      <c r="F62" s="5" t="s">
        <v>358</v>
      </c>
      <c r="G62" s="14" t="s">
        <v>222</v>
      </c>
      <c r="H62" s="6" t="s">
        <v>67</v>
      </c>
      <c r="I62" s="6" t="s">
        <v>100</v>
      </c>
      <c r="J62" s="6" t="s">
        <v>354</v>
      </c>
      <c r="K62" s="19">
        <v>24000</v>
      </c>
      <c r="L62" s="19">
        <v>17506.706249999999</v>
      </c>
      <c r="M62" s="7" t="s">
        <v>10</v>
      </c>
      <c r="N62" s="7" t="s">
        <v>10</v>
      </c>
      <c r="O62" s="7" t="s">
        <v>383</v>
      </c>
      <c r="P62" s="7" t="s">
        <v>10</v>
      </c>
      <c r="Q62" s="7" t="s">
        <v>10</v>
      </c>
      <c r="R62" s="7" t="s">
        <v>383</v>
      </c>
      <c r="S62" s="19">
        <f>K62/30*40</f>
        <v>32000</v>
      </c>
      <c r="T62" s="7" t="s">
        <v>3</v>
      </c>
      <c r="U62" s="19">
        <v>0</v>
      </c>
      <c r="V62" s="7" t="s">
        <v>387</v>
      </c>
      <c r="W62" s="19">
        <f>K62/30*5</f>
        <v>4000</v>
      </c>
      <c r="X62" s="7" t="s">
        <v>386</v>
      </c>
      <c r="Y62" s="7" t="s">
        <v>10</v>
      </c>
      <c r="Z62" s="7" t="s">
        <v>383</v>
      </c>
      <c r="AA62" s="7" t="s">
        <v>10</v>
      </c>
      <c r="AB62" s="7" t="s">
        <v>383</v>
      </c>
      <c r="AC62" s="7" t="s">
        <v>10</v>
      </c>
      <c r="AD62" s="7" t="s">
        <v>383</v>
      </c>
      <c r="AE62" s="19">
        <v>0</v>
      </c>
      <c r="AF62" s="7" t="s">
        <v>3</v>
      </c>
      <c r="AG62" s="19">
        <v>0</v>
      </c>
      <c r="AH62" s="7" t="s">
        <v>3</v>
      </c>
      <c r="AI62" s="7" t="s">
        <v>10</v>
      </c>
      <c r="AJ62" s="7" t="s">
        <v>383</v>
      </c>
      <c r="AK62" s="19">
        <f>IF(K62&gt;=80.04*300,80.04*300*0.13/2,K62*0.13/2)</f>
        <v>1560</v>
      </c>
      <c r="AL62" s="7" t="s">
        <v>387</v>
      </c>
      <c r="AM62" s="19">
        <f t="shared" si="0"/>
        <v>2401.2000000000003</v>
      </c>
      <c r="AN62" s="7" t="s">
        <v>4</v>
      </c>
      <c r="AO62" s="19">
        <v>600</v>
      </c>
      <c r="AP62" s="7" t="s">
        <v>3</v>
      </c>
      <c r="AQ62" s="7" t="s">
        <v>10</v>
      </c>
      <c r="AR62" s="7" t="s">
        <v>383</v>
      </c>
      <c r="AS62" s="7" t="s">
        <v>10</v>
      </c>
    </row>
    <row r="63" spans="1:45" s="8" customFormat="1" ht="22.5" customHeight="1">
      <c r="A63" s="17"/>
      <c r="B63" s="4" t="s">
        <v>5</v>
      </c>
      <c r="C63" s="4">
        <v>12</v>
      </c>
      <c r="D63" s="12" t="s">
        <v>115</v>
      </c>
      <c r="E63" s="13" t="s">
        <v>114</v>
      </c>
      <c r="F63" s="5" t="s">
        <v>358</v>
      </c>
      <c r="G63" s="14" t="s">
        <v>215</v>
      </c>
      <c r="H63" s="6" t="s">
        <v>216</v>
      </c>
      <c r="I63" s="6" t="s">
        <v>217</v>
      </c>
      <c r="J63" s="6" t="s">
        <v>354</v>
      </c>
      <c r="K63" s="19">
        <v>23000</v>
      </c>
      <c r="L63" s="19">
        <v>16741.90625</v>
      </c>
      <c r="M63" s="7" t="s">
        <v>10</v>
      </c>
      <c r="N63" s="7" t="s">
        <v>10</v>
      </c>
      <c r="O63" s="7" t="s">
        <v>383</v>
      </c>
      <c r="P63" s="7" t="s">
        <v>10</v>
      </c>
      <c r="Q63" s="7" t="s">
        <v>10</v>
      </c>
      <c r="R63" s="7" t="s">
        <v>383</v>
      </c>
      <c r="S63" s="19">
        <f t="shared" si="1"/>
        <v>30666.666666666664</v>
      </c>
      <c r="T63" s="7" t="s">
        <v>3</v>
      </c>
      <c r="U63" s="19">
        <v>0</v>
      </c>
      <c r="V63" s="7" t="s">
        <v>387</v>
      </c>
      <c r="W63" s="19">
        <f t="shared" si="2"/>
        <v>3833.333333333333</v>
      </c>
      <c r="X63" s="7" t="s">
        <v>386</v>
      </c>
      <c r="Y63" s="7" t="s">
        <v>10</v>
      </c>
      <c r="Z63" s="7" t="s">
        <v>383</v>
      </c>
      <c r="AA63" s="7" t="s">
        <v>10</v>
      </c>
      <c r="AB63" s="7" t="s">
        <v>383</v>
      </c>
      <c r="AC63" s="7" t="s">
        <v>10</v>
      </c>
      <c r="AD63" s="7" t="s">
        <v>383</v>
      </c>
      <c r="AE63" s="19">
        <v>0</v>
      </c>
      <c r="AF63" s="7" t="s">
        <v>3</v>
      </c>
      <c r="AG63" s="19">
        <v>0</v>
      </c>
      <c r="AH63" s="7" t="s">
        <v>3</v>
      </c>
      <c r="AI63" s="7" t="s">
        <v>10</v>
      </c>
      <c r="AJ63" s="7" t="s">
        <v>383</v>
      </c>
      <c r="AK63" s="19">
        <f t="shared" si="3"/>
        <v>1495</v>
      </c>
      <c r="AL63" s="7" t="s">
        <v>387</v>
      </c>
      <c r="AM63" s="19">
        <f t="shared" si="0"/>
        <v>2401.2000000000003</v>
      </c>
      <c r="AN63" s="7" t="s">
        <v>4</v>
      </c>
      <c r="AO63" s="19">
        <v>600</v>
      </c>
      <c r="AP63" s="7" t="s">
        <v>3</v>
      </c>
      <c r="AQ63" s="7" t="s">
        <v>10</v>
      </c>
      <c r="AR63" s="7" t="s">
        <v>383</v>
      </c>
      <c r="AS63" s="7" t="s">
        <v>10</v>
      </c>
    </row>
    <row r="64" spans="1:45" s="11" customFormat="1" ht="22.5" customHeight="1">
      <c r="A64" s="17"/>
      <c r="B64" s="4" t="s">
        <v>5</v>
      </c>
      <c r="C64" s="4">
        <v>11</v>
      </c>
      <c r="D64" s="12" t="s">
        <v>115</v>
      </c>
      <c r="E64" s="13" t="s">
        <v>114</v>
      </c>
      <c r="F64" s="5" t="s">
        <v>357</v>
      </c>
      <c r="G64" s="14" t="s">
        <v>116</v>
      </c>
      <c r="H64" s="6" t="s">
        <v>117</v>
      </c>
      <c r="I64" s="6" t="s">
        <v>118</v>
      </c>
      <c r="J64" s="6" t="s">
        <v>354</v>
      </c>
      <c r="K64" s="19">
        <v>40000</v>
      </c>
      <c r="L64" s="19">
        <v>29272.856249999997</v>
      </c>
      <c r="M64" s="7" t="s">
        <v>10</v>
      </c>
      <c r="N64" s="7" t="s">
        <v>10</v>
      </c>
      <c r="O64" s="7" t="s">
        <v>383</v>
      </c>
      <c r="P64" s="7" t="s">
        <v>10</v>
      </c>
      <c r="Q64" s="7" t="s">
        <v>10</v>
      </c>
      <c r="R64" s="7" t="s">
        <v>383</v>
      </c>
      <c r="S64" s="19">
        <f t="shared" si="1"/>
        <v>53333.333333333328</v>
      </c>
      <c r="T64" s="7" t="s">
        <v>3</v>
      </c>
      <c r="U64" s="19">
        <v>41</v>
      </c>
      <c r="V64" s="7" t="s">
        <v>387</v>
      </c>
      <c r="W64" s="19">
        <f t="shared" si="2"/>
        <v>6666.6666666666661</v>
      </c>
      <c r="X64" s="7" t="s">
        <v>386</v>
      </c>
      <c r="Y64" s="7" t="s">
        <v>10</v>
      </c>
      <c r="Z64" s="7" t="s">
        <v>383</v>
      </c>
      <c r="AA64" s="7" t="s">
        <v>10</v>
      </c>
      <c r="AB64" s="7" t="s">
        <v>383</v>
      </c>
      <c r="AC64" s="7" t="s">
        <v>10</v>
      </c>
      <c r="AD64" s="7" t="s">
        <v>383</v>
      </c>
      <c r="AE64" s="19">
        <f>39500/30*25</f>
        <v>32916.666666666672</v>
      </c>
      <c r="AF64" s="7" t="s">
        <v>3</v>
      </c>
      <c r="AG64" s="19">
        <v>0</v>
      </c>
      <c r="AH64" s="7" t="s">
        <v>3</v>
      </c>
      <c r="AI64" s="7" t="s">
        <v>10</v>
      </c>
      <c r="AJ64" s="7" t="s">
        <v>383</v>
      </c>
      <c r="AK64" s="19">
        <f t="shared" si="3"/>
        <v>1560.7800000000002</v>
      </c>
      <c r="AL64" s="7" t="s">
        <v>387</v>
      </c>
      <c r="AM64" s="19">
        <f t="shared" si="0"/>
        <v>2401.2000000000003</v>
      </c>
      <c r="AN64" s="7" t="s">
        <v>4</v>
      </c>
      <c r="AO64" s="19">
        <v>600</v>
      </c>
      <c r="AP64" s="7" t="s">
        <v>3</v>
      </c>
      <c r="AQ64" s="7" t="s">
        <v>10</v>
      </c>
      <c r="AR64" s="7" t="s">
        <v>383</v>
      </c>
      <c r="AS64" s="7" t="s">
        <v>10</v>
      </c>
    </row>
    <row r="65" spans="1:45" s="11" customFormat="1" ht="22.5" customHeight="1">
      <c r="A65" s="17"/>
      <c r="B65" s="4" t="s">
        <v>5</v>
      </c>
      <c r="C65" s="4">
        <v>11</v>
      </c>
      <c r="D65" s="12" t="s">
        <v>115</v>
      </c>
      <c r="E65" s="13" t="s">
        <v>114</v>
      </c>
      <c r="F65" s="5" t="s">
        <v>357</v>
      </c>
      <c r="G65" s="14" t="s">
        <v>128</v>
      </c>
      <c r="H65" s="6" t="s">
        <v>129</v>
      </c>
      <c r="I65" s="6" t="s">
        <v>130</v>
      </c>
      <c r="J65" s="6" t="s">
        <v>354</v>
      </c>
      <c r="K65" s="19">
        <v>36500</v>
      </c>
      <c r="L65" s="19">
        <v>26822.856249999997</v>
      </c>
      <c r="M65" s="7" t="s">
        <v>10</v>
      </c>
      <c r="N65" s="7" t="s">
        <v>10</v>
      </c>
      <c r="O65" s="7" t="s">
        <v>383</v>
      </c>
      <c r="P65" s="7" t="s">
        <v>10</v>
      </c>
      <c r="Q65" s="7" t="s">
        <v>10</v>
      </c>
      <c r="R65" s="7" t="s">
        <v>383</v>
      </c>
      <c r="S65" s="19">
        <f t="shared" si="1"/>
        <v>48666.666666666672</v>
      </c>
      <c r="T65" s="7" t="s">
        <v>3</v>
      </c>
      <c r="U65" s="19">
        <v>54.5</v>
      </c>
      <c r="V65" s="7" t="s">
        <v>387</v>
      </c>
      <c r="W65" s="19">
        <f t="shared" si="2"/>
        <v>6083.3333333333339</v>
      </c>
      <c r="X65" s="7" t="s">
        <v>386</v>
      </c>
      <c r="Y65" s="7" t="s">
        <v>10</v>
      </c>
      <c r="Z65" s="7" t="s">
        <v>383</v>
      </c>
      <c r="AA65" s="7" t="s">
        <v>10</v>
      </c>
      <c r="AB65" s="7" t="s">
        <v>383</v>
      </c>
      <c r="AC65" s="7" t="s">
        <v>10</v>
      </c>
      <c r="AD65" s="7" t="s">
        <v>383</v>
      </c>
      <c r="AE65" s="19">
        <f>36100/30*30</f>
        <v>36100</v>
      </c>
      <c r="AF65" s="7" t="s">
        <v>3</v>
      </c>
      <c r="AG65" s="19">
        <v>0</v>
      </c>
      <c r="AH65" s="7" t="s">
        <v>3</v>
      </c>
      <c r="AI65" s="7" t="s">
        <v>10</v>
      </c>
      <c r="AJ65" s="7" t="s">
        <v>383</v>
      </c>
      <c r="AK65" s="19">
        <f t="shared" si="3"/>
        <v>1560.7800000000002</v>
      </c>
      <c r="AL65" s="7" t="s">
        <v>387</v>
      </c>
      <c r="AM65" s="19">
        <f t="shared" si="0"/>
        <v>2401.2000000000003</v>
      </c>
      <c r="AN65" s="7" t="s">
        <v>4</v>
      </c>
      <c r="AO65" s="19">
        <v>600</v>
      </c>
      <c r="AP65" s="7" t="s">
        <v>3</v>
      </c>
      <c r="AQ65" s="7" t="s">
        <v>10</v>
      </c>
      <c r="AR65" s="7" t="s">
        <v>383</v>
      </c>
      <c r="AS65" s="7" t="s">
        <v>10</v>
      </c>
    </row>
    <row r="66" spans="1:45" s="11" customFormat="1" ht="22.5" customHeight="1">
      <c r="A66" s="17"/>
      <c r="B66" s="4" t="s">
        <v>5</v>
      </c>
      <c r="C66" s="4">
        <v>11</v>
      </c>
      <c r="D66" s="12" t="s">
        <v>115</v>
      </c>
      <c r="E66" s="13" t="s">
        <v>114</v>
      </c>
      <c r="F66" s="5" t="s">
        <v>360</v>
      </c>
      <c r="G66" s="14" t="s">
        <v>142</v>
      </c>
      <c r="H66" s="6" t="s">
        <v>143</v>
      </c>
      <c r="I66" s="6" t="s">
        <v>43</v>
      </c>
      <c r="J66" s="6" t="s">
        <v>354</v>
      </c>
      <c r="K66" s="19">
        <v>35500</v>
      </c>
      <c r="L66" s="19">
        <v>26122.856249999997</v>
      </c>
      <c r="M66" s="7" t="s">
        <v>10</v>
      </c>
      <c r="N66" s="7" t="s">
        <v>10</v>
      </c>
      <c r="O66" s="7" t="s">
        <v>383</v>
      </c>
      <c r="P66" s="7" t="s">
        <v>10</v>
      </c>
      <c r="Q66" s="7" t="s">
        <v>10</v>
      </c>
      <c r="R66" s="7" t="s">
        <v>383</v>
      </c>
      <c r="S66" s="19">
        <f>K66/30*40</f>
        <v>47333.333333333328</v>
      </c>
      <c r="T66" s="7" t="s">
        <v>3</v>
      </c>
      <c r="U66" s="19">
        <v>27.5</v>
      </c>
      <c r="V66" s="7" t="s">
        <v>387</v>
      </c>
      <c r="W66" s="19">
        <f>K66/30*5</f>
        <v>5916.6666666666661</v>
      </c>
      <c r="X66" s="7" t="s">
        <v>386</v>
      </c>
      <c r="Y66" s="7" t="s">
        <v>10</v>
      </c>
      <c r="Z66" s="7" t="s">
        <v>383</v>
      </c>
      <c r="AA66" s="7" t="s">
        <v>10</v>
      </c>
      <c r="AB66" s="7" t="s">
        <v>383</v>
      </c>
      <c r="AC66" s="7" t="s">
        <v>10</v>
      </c>
      <c r="AD66" s="7" t="s">
        <v>383</v>
      </c>
      <c r="AE66" s="19">
        <f>35200/30*20</f>
        <v>23466.666666666664</v>
      </c>
      <c r="AF66" s="7" t="s">
        <v>3</v>
      </c>
      <c r="AG66" s="19">
        <v>0</v>
      </c>
      <c r="AH66" s="7" t="s">
        <v>3</v>
      </c>
      <c r="AI66" s="7" t="s">
        <v>10</v>
      </c>
      <c r="AJ66" s="7" t="s">
        <v>383</v>
      </c>
      <c r="AK66" s="19">
        <f>IF(K66&gt;=80.04*300,80.04*300*0.13/2,K66*0.13/2)</f>
        <v>1560.7800000000002</v>
      </c>
      <c r="AL66" s="7" t="s">
        <v>387</v>
      </c>
      <c r="AM66" s="19">
        <f t="shared" si="0"/>
        <v>2401.2000000000003</v>
      </c>
      <c r="AN66" s="7" t="s">
        <v>4</v>
      </c>
      <c r="AO66" s="19">
        <v>600</v>
      </c>
      <c r="AP66" s="7" t="s">
        <v>3</v>
      </c>
      <c r="AQ66" s="7" t="s">
        <v>10</v>
      </c>
      <c r="AR66" s="7" t="s">
        <v>383</v>
      </c>
      <c r="AS66" s="7" t="s">
        <v>10</v>
      </c>
    </row>
    <row r="67" spans="1:45" s="11" customFormat="1" ht="22.5" customHeight="1">
      <c r="A67" s="17"/>
      <c r="B67" s="4" t="s">
        <v>5</v>
      </c>
      <c r="C67" s="4">
        <v>11</v>
      </c>
      <c r="D67" s="12" t="s">
        <v>131</v>
      </c>
      <c r="E67" s="13" t="s">
        <v>114</v>
      </c>
      <c r="F67" s="5" t="s">
        <v>360</v>
      </c>
      <c r="G67" s="14" t="s">
        <v>148</v>
      </c>
      <c r="H67" s="6" t="s">
        <v>149</v>
      </c>
      <c r="I67" s="6" t="s">
        <v>150</v>
      </c>
      <c r="J67" s="6" t="s">
        <v>353</v>
      </c>
      <c r="K67" s="19">
        <v>35500</v>
      </c>
      <c r="L67" s="19">
        <v>26122.856249999997</v>
      </c>
      <c r="M67" s="7" t="s">
        <v>10</v>
      </c>
      <c r="N67" s="7" t="s">
        <v>10</v>
      </c>
      <c r="O67" s="7" t="s">
        <v>383</v>
      </c>
      <c r="P67" s="7" t="s">
        <v>10</v>
      </c>
      <c r="Q67" s="7" t="s">
        <v>10</v>
      </c>
      <c r="R67" s="7" t="s">
        <v>383</v>
      </c>
      <c r="S67" s="19">
        <f>K67/30*40</f>
        <v>47333.333333333328</v>
      </c>
      <c r="T67" s="7" t="s">
        <v>3</v>
      </c>
      <c r="U67" s="19">
        <v>27.5</v>
      </c>
      <c r="V67" s="7" t="s">
        <v>387</v>
      </c>
      <c r="W67" s="19">
        <f>K67/30*5</f>
        <v>5916.6666666666661</v>
      </c>
      <c r="X67" s="7" t="s">
        <v>386</v>
      </c>
      <c r="Y67" s="7" t="s">
        <v>10</v>
      </c>
      <c r="Z67" s="7" t="s">
        <v>383</v>
      </c>
      <c r="AA67" s="7" t="s">
        <v>10</v>
      </c>
      <c r="AB67" s="7" t="s">
        <v>383</v>
      </c>
      <c r="AC67" s="7" t="s">
        <v>10</v>
      </c>
      <c r="AD67" s="7" t="s">
        <v>383</v>
      </c>
      <c r="AE67" s="19">
        <f>34000/30*15</f>
        <v>17000</v>
      </c>
      <c r="AF67" s="7" t="s">
        <v>3</v>
      </c>
      <c r="AG67" s="19">
        <v>0</v>
      </c>
      <c r="AH67" s="7" t="s">
        <v>3</v>
      </c>
      <c r="AI67" s="7" t="s">
        <v>10</v>
      </c>
      <c r="AJ67" s="7" t="s">
        <v>383</v>
      </c>
      <c r="AK67" s="19">
        <f>IF(K67&gt;=80.04*300,80.04*300*0.13/2,K67*0.13/2)</f>
        <v>1560.7800000000002</v>
      </c>
      <c r="AL67" s="7" t="s">
        <v>387</v>
      </c>
      <c r="AM67" s="19">
        <f t="shared" si="0"/>
        <v>2401.2000000000003</v>
      </c>
      <c r="AN67" s="7" t="s">
        <v>4</v>
      </c>
      <c r="AO67" s="19">
        <v>600</v>
      </c>
      <c r="AP67" s="7" t="s">
        <v>3</v>
      </c>
      <c r="AQ67" s="7" t="s">
        <v>10</v>
      </c>
      <c r="AR67" s="7" t="s">
        <v>383</v>
      </c>
      <c r="AS67" s="7" t="s">
        <v>10</v>
      </c>
    </row>
    <row r="68" spans="1:45" s="11" customFormat="1" ht="28.5">
      <c r="A68" s="17"/>
      <c r="B68" s="4" t="s">
        <v>5</v>
      </c>
      <c r="C68" s="4">
        <v>11</v>
      </c>
      <c r="D68" s="12" t="s">
        <v>138</v>
      </c>
      <c r="E68" s="13" t="s">
        <v>114</v>
      </c>
      <c r="F68" s="9" t="s">
        <v>359</v>
      </c>
      <c r="G68" s="14" t="s">
        <v>139</v>
      </c>
      <c r="H68" s="6" t="s">
        <v>140</v>
      </c>
      <c r="I68" s="6" t="s">
        <v>141</v>
      </c>
      <c r="J68" s="6" t="s">
        <v>353</v>
      </c>
      <c r="K68" s="19">
        <v>35500</v>
      </c>
      <c r="L68" s="19">
        <v>26122.856249999997</v>
      </c>
      <c r="M68" s="7" t="s">
        <v>10</v>
      </c>
      <c r="N68" s="7" t="s">
        <v>10</v>
      </c>
      <c r="O68" s="7" t="s">
        <v>383</v>
      </c>
      <c r="P68" s="7" t="s">
        <v>10</v>
      </c>
      <c r="Q68" s="7" t="s">
        <v>10</v>
      </c>
      <c r="R68" s="7" t="s">
        <v>383</v>
      </c>
      <c r="S68" s="19">
        <f t="shared" si="1"/>
        <v>47333.333333333328</v>
      </c>
      <c r="T68" s="7" t="s">
        <v>3</v>
      </c>
      <c r="U68" s="19">
        <v>23</v>
      </c>
      <c r="V68" s="7" t="s">
        <v>387</v>
      </c>
      <c r="W68" s="19">
        <f t="shared" si="2"/>
        <v>5916.6666666666661</v>
      </c>
      <c r="X68" s="7" t="s">
        <v>386</v>
      </c>
      <c r="Y68" s="7" t="s">
        <v>10</v>
      </c>
      <c r="Z68" s="7" t="s">
        <v>383</v>
      </c>
      <c r="AA68" s="7" t="s">
        <v>10</v>
      </c>
      <c r="AB68" s="7" t="s">
        <v>383</v>
      </c>
      <c r="AC68" s="7" t="s">
        <v>10</v>
      </c>
      <c r="AD68" s="7" t="s">
        <v>383</v>
      </c>
      <c r="AE68" s="19">
        <f>35300/30*15</f>
        <v>17650</v>
      </c>
      <c r="AF68" s="7" t="s">
        <v>3</v>
      </c>
      <c r="AG68" s="19">
        <v>0</v>
      </c>
      <c r="AH68" s="7" t="s">
        <v>3</v>
      </c>
      <c r="AI68" s="7" t="s">
        <v>10</v>
      </c>
      <c r="AJ68" s="7" t="s">
        <v>383</v>
      </c>
      <c r="AK68" s="19">
        <f t="shared" si="3"/>
        <v>1560.7800000000002</v>
      </c>
      <c r="AL68" s="7" t="s">
        <v>387</v>
      </c>
      <c r="AM68" s="19">
        <f t="shared" si="0"/>
        <v>2401.2000000000003</v>
      </c>
      <c r="AN68" s="7" t="s">
        <v>4</v>
      </c>
      <c r="AO68" s="19">
        <v>600</v>
      </c>
      <c r="AP68" s="7" t="s">
        <v>3</v>
      </c>
      <c r="AQ68" s="7" t="s">
        <v>10</v>
      </c>
      <c r="AR68" s="7" t="s">
        <v>383</v>
      </c>
      <c r="AS68" s="7" t="s">
        <v>10</v>
      </c>
    </row>
    <row r="69" spans="1:45" s="11" customFormat="1" ht="22.5" customHeight="1">
      <c r="A69" s="17"/>
      <c r="B69" s="4" t="s">
        <v>5</v>
      </c>
      <c r="C69" s="4">
        <v>11</v>
      </c>
      <c r="D69" s="12" t="s">
        <v>115</v>
      </c>
      <c r="E69" s="13" t="s">
        <v>114</v>
      </c>
      <c r="F69" s="5" t="s">
        <v>360</v>
      </c>
      <c r="G69" s="14" t="s">
        <v>146</v>
      </c>
      <c r="H69" s="6" t="s">
        <v>147</v>
      </c>
      <c r="I69" s="6" t="s">
        <v>54</v>
      </c>
      <c r="J69" s="6" t="s">
        <v>354</v>
      </c>
      <c r="K69" s="19">
        <v>35500</v>
      </c>
      <c r="L69" s="19">
        <v>26122.856249999997</v>
      </c>
      <c r="M69" s="7" t="s">
        <v>10</v>
      </c>
      <c r="N69" s="7" t="s">
        <v>10</v>
      </c>
      <c r="O69" s="7" t="s">
        <v>383</v>
      </c>
      <c r="P69" s="7" t="s">
        <v>10</v>
      </c>
      <c r="Q69" s="7" t="s">
        <v>10</v>
      </c>
      <c r="R69" s="7" t="s">
        <v>383</v>
      </c>
      <c r="S69" s="19">
        <f t="shared" si="1"/>
        <v>47333.333333333328</v>
      </c>
      <c r="T69" s="7" t="s">
        <v>3</v>
      </c>
      <c r="U69" s="19">
        <v>23</v>
      </c>
      <c r="V69" s="7" t="s">
        <v>387</v>
      </c>
      <c r="W69" s="19">
        <f t="shared" si="2"/>
        <v>5916.6666666666661</v>
      </c>
      <c r="X69" s="7" t="s">
        <v>386</v>
      </c>
      <c r="Y69" s="7" t="s">
        <v>10</v>
      </c>
      <c r="Z69" s="7" t="s">
        <v>383</v>
      </c>
      <c r="AA69" s="7" t="s">
        <v>10</v>
      </c>
      <c r="AB69" s="7" t="s">
        <v>383</v>
      </c>
      <c r="AC69" s="7" t="s">
        <v>10</v>
      </c>
      <c r="AD69" s="7" t="s">
        <v>383</v>
      </c>
      <c r="AE69" s="19">
        <f>34400/30*15</f>
        <v>17200</v>
      </c>
      <c r="AF69" s="7" t="s">
        <v>3</v>
      </c>
      <c r="AG69" s="19">
        <v>0</v>
      </c>
      <c r="AH69" s="7" t="s">
        <v>3</v>
      </c>
      <c r="AI69" s="7" t="s">
        <v>10</v>
      </c>
      <c r="AJ69" s="7" t="s">
        <v>383</v>
      </c>
      <c r="AK69" s="19">
        <f t="shared" si="3"/>
        <v>1560.7800000000002</v>
      </c>
      <c r="AL69" s="7" t="s">
        <v>387</v>
      </c>
      <c r="AM69" s="19">
        <f t="shared" si="0"/>
        <v>2401.2000000000003</v>
      </c>
      <c r="AN69" s="7" t="s">
        <v>4</v>
      </c>
      <c r="AO69" s="19">
        <v>600</v>
      </c>
      <c r="AP69" s="7" t="s">
        <v>3</v>
      </c>
      <c r="AQ69" s="7" t="s">
        <v>10</v>
      </c>
      <c r="AR69" s="7" t="s">
        <v>383</v>
      </c>
      <c r="AS69" s="7" t="s">
        <v>10</v>
      </c>
    </row>
    <row r="70" spans="1:45" s="11" customFormat="1" ht="22.5" customHeight="1">
      <c r="A70" s="17"/>
      <c r="B70" s="4" t="s">
        <v>5</v>
      </c>
      <c r="C70" s="4">
        <v>11</v>
      </c>
      <c r="D70" s="12" t="s">
        <v>115</v>
      </c>
      <c r="E70" s="13" t="s">
        <v>114</v>
      </c>
      <c r="F70" s="5" t="s">
        <v>360</v>
      </c>
      <c r="G70" s="14" t="s">
        <v>155</v>
      </c>
      <c r="H70" s="6" t="s">
        <v>156</v>
      </c>
      <c r="I70" s="6" t="s">
        <v>157</v>
      </c>
      <c r="J70" s="6" t="s">
        <v>354</v>
      </c>
      <c r="K70" s="19">
        <v>33500</v>
      </c>
      <c r="L70" s="19">
        <v>24722.856249999997</v>
      </c>
      <c r="M70" s="7" t="s">
        <v>10</v>
      </c>
      <c r="N70" s="7" t="s">
        <v>10</v>
      </c>
      <c r="O70" s="7" t="s">
        <v>383</v>
      </c>
      <c r="P70" s="7" t="s">
        <v>10</v>
      </c>
      <c r="Q70" s="7" t="s">
        <v>10</v>
      </c>
      <c r="R70" s="7" t="s">
        <v>383</v>
      </c>
      <c r="S70" s="19">
        <f t="shared" si="1"/>
        <v>44666.666666666672</v>
      </c>
      <c r="T70" s="7" t="s">
        <v>3</v>
      </c>
      <c r="U70" s="19">
        <v>23</v>
      </c>
      <c r="V70" s="7" t="s">
        <v>387</v>
      </c>
      <c r="W70" s="19">
        <f t="shared" si="2"/>
        <v>5583.3333333333339</v>
      </c>
      <c r="X70" s="7" t="s">
        <v>386</v>
      </c>
      <c r="Y70" s="7" t="s">
        <v>10</v>
      </c>
      <c r="Z70" s="7" t="s">
        <v>383</v>
      </c>
      <c r="AA70" s="7" t="s">
        <v>10</v>
      </c>
      <c r="AB70" s="7" t="s">
        <v>383</v>
      </c>
      <c r="AC70" s="7" t="s">
        <v>10</v>
      </c>
      <c r="AD70" s="7" t="s">
        <v>383</v>
      </c>
      <c r="AE70" s="19">
        <f>33100/30*15</f>
        <v>16550</v>
      </c>
      <c r="AF70" s="7" t="s">
        <v>3</v>
      </c>
      <c r="AG70" s="19">
        <v>0</v>
      </c>
      <c r="AH70" s="7" t="s">
        <v>3</v>
      </c>
      <c r="AI70" s="7" t="s">
        <v>10</v>
      </c>
      <c r="AJ70" s="7" t="s">
        <v>383</v>
      </c>
      <c r="AK70" s="19">
        <f t="shared" si="3"/>
        <v>1560.7800000000002</v>
      </c>
      <c r="AL70" s="7" t="s">
        <v>387</v>
      </c>
      <c r="AM70" s="19">
        <f t="shared" si="0"/>
        <v>2401.2000000000003</v>
      </c>
      <c r="AN70" s="7" t="s">
        <v>4</v>
      </c>
      <c r="AO70" s="19">
        <v>600</v>
      </c>
      <c r="AP70" s="7" t="s">
        <v>3</v>
      </c>
      <c r="AQ70" s="7" t="s">
        <v>10</v>
      </c>
      <c r="AR70" s="7" t="s">
        <v>383</v>
      </c>
      <c r="AS70" s="7" t="s">
        <v>10</v>
      </c>
    </row>
    <row r="71" spans="1:45" s="11" customFormat="1" ht="22.5" customHeight="1">
      <c r="A71" s="17"/>
      <c r="B71" s="4" t="s">
        <v>5</v>
      </c>
      <c r="C71" s="4">
        <v>11</v>
      </c>
      <c r="D71" s="12" t="s">
        <v>115</v>
      </c>
      <c r="E71" s="13" t="s">
        <v>114</v>
      </c>
      <c r="F71" s="5" t="s">
        <v>360</v>
      </c>
      <c r="G71" s="14" t="s">
        <v>161</v>
      </c>
      <c r="H71" s="6" t="s">
        <v>162</v>
      </c>
      <c r="I71" s="6" t="s">
        <v>163</v>
      </c>
      <c r="J71" s="6" t="s">
        <v>354</v>
      </c>
      <c r="K71" s="19">
        <v>33500</v>
      </c>
      <c r="L71" s="19">
        <v>24722.856249999997</v>
      </c>
      <c r="M71" s="7" t="s">
        <v>10</v>
      </c>
      <c r="N71" s="7" t="s">
        <v>10</v>
      </c>
      <c r="O71" s="7" t="s">
        <v>383</v>
      </c>
      <c r="P71" s="7" t="s">
        <v>10</v>
      </c>
      <c r="Q71" s="7" t="s">
        <v>10</v>
      </c>
      <c r="R71" s="7" t="s">
        <v>383</v>
      </c>
      <c r="S71" s="19">
        <f t="shared" si="1"/>
        <v>44666.666666666672</v>
      </c>
      <c r="T71" s="7" t="s">
        <v>3</v>
      </c>
      <c r="U71" s="19">
        <v>23</v>
      </c>
      <c r="V71" s="7" t="s">
        <v>387</v>
      </c>
      <c r="W71" s="19">
        <f t="shared" si="2"/>
        <v>5583.3333333333339</v>
      </c>
      <c r="X71" s="7" t="s">
        <v>386</v>
      </c>
      <c r="Y71" s="7" t="s">
        <v>10</v>
      </c>
      <c r="Z71" s="7" t="s">
        <v>383</v>
      </c>
      <c r="AA71" s="7" t="s">
        <v>10</v>
      </c>
      <c r="AB71" s="7" t="s">
        <v>383</v>
      </c>
      <c r="AC71" s="7" t="s">
        <v>10</v>
      </c>
      <c r="AD71" s="7" t="s">
        <v>383</v>
      </c>
      <c r="AE71" s="19">
        <f>32600/30*15</f>
        <v>16300.000000000002</v>
      </c>
      <c r="AF71" s="7" t="s">
        <v>3</v>
      </c>
      <c r="AG71" s="19">
        <v>0</v>
      </c>
      <c r="AH71" s="7" t="s">
        <v>3</v>
      </c>
      <c r="AI71" s="7" t="s">
        <v>10</v>
      </c>
      <c r="AJ71" s="7" t="s">
        <v>383</v>
      </c>
      <c r="AK71" s="19">
        <f t="shared" si="3"/>
        <v>1560.7800000000002</v>
      </c>
      <c r="AL71" s="7" t="s">
        <v>387</v>
      </c>
      <c r="AM71" s="19">
        <f t="shared" si="0"/>
        <v>2401.2000000000003</v>
      </c>
      <c r="AN71" s="7" t="s">
        <v>4</v>
      </c>
      <c r="AO71" s="19">
        <v>600</v>
      </c>
      <c r="AP71" s="7" t="s">
        <v>3</v>
      </c>
      <c r="AQ71" s="7" t="s">
        <v>10</v>
      </c>
      <c r="AR71" s="7" t="s">
        <v>383</v>
      </c>
      <c r="AS71" s="7" t="s">
        <v>10</v>
      </c>
    </row>
    <row r="72" spans="1:45" s="8" customFormat="1" ht="22.5" customHeight="1">
      <c r="A72" s="17"/>
      <c r="B72" s="4" t="s">
        <v>5</v>
      </c>
      <c r="C72" s="4">
        <v>11</v>
      </c>
      <c r="D72" s="12" t="s">
        <v>115</v>
      </c>
      <c r="E72" s="13" t="s">
        <v>131</v>
      </c>
      <c r="F72" s="5" t="s">
        <v>360</v>
      </c>
      <c r="G72" s="14" t="s">
        <v>175</v>
      </c>
      <c r="H72" s="6" t="s">
        <v>176</v>
      </c>
      <c r="I72" s="6" t="s">
        <v>177</v>
      </c>
      <c r="J72" s="6" t="s">
        <v>354</v>
      </c>
      <c r="K72" s="19">
        <v>31000</v>
      </c>
      <c r="L72" s="19">
        <v>22860.306249999998</v>
      </c>
      <c r="M72" s="7" t="s">
        <v>10</v>
      </c>
      <c r="N72" s="7" t="s">
        <v>10</v>
      </c>
      <c r="O72" s="7" t="s">
        <v>383</v>
      </c>
      <c r="P72" s="7" t="s">
        <v>10</v>
      </c>
      <c r="Q72" s="7" t="s">
        <v>10</v>
      </c>
      <c r="R72" s="7" t="s">
        <v>383</v>
      </c>
      <c r="S72" s="19">
        <f>K72/30*40</f>
        <v>41333.333333333328</v>
      </c>
      <c r="T72" s="7" t="s">
        <v>3</v>
      </c>
      <c r="U72" s="19">
        <v>41</v>
      </c>
      <c r="V72" s="7" t="s">
        <v>387</v>
      </c>
      <c r="W72" s="19">
        <f>K72/30*5</f>
        <v>5166.6666666666661</v>
      </c>
      <c r="X72" s="7" t="s">
        <v>386</v>
      </c>
      <c r="Y72" s="7" t="s">
        <v>10</v>
      </c>
      <c r="Z72" s="7" t="s">
        <v>383</v>
      </c>
      <c r="AA72" s="7" t="s">
        <v>10</v>
      </c>
      <c r="AB72" s="7" t="s">
        <v>383</v>
      </c>
      <c r="AC72" s="7" t="s">
        <v>10</v>
      </c>
      <c r="AD72" s="7" t="s">
        <v>383</v>
      </c>
      <c r="AE72" s="19">
        <f>29600/30*25</f>
        <v>24666.666666666664</v>
      </c>
      <c r="AF72" s="7" t="s">
        <v>3</v>
      </c>
      <c r="AG72" s="19">
        <v>0</v>
      </c>
      <c r="AH72" s="7" t="s">
        <v>3</v>
      </c>
      <c r="AI72" s="7" t="s">
        <v>10</v>
      </c>
      <c r="AJ72" s="7" t="s">
        <v>383</v>
      </c>
      <c r="AK72" s="19">
        <f>IF(K72&gt;=80.04*300,80.04*300*0.13/2,K72*0.13/2)</f>
        <v>1560.7800000000002</v>
      </c>
      <c r="AL72" s="7" t="s">
        <v>387</v>
      </c>
      <c r="AM72" s="19">
        <f t="shared" si="0"/>
        <v>2401.2000000000003</v>
      </c>
      <c r="AN72" s="7" t="s">
        <v>4</v>
      </c>
      <c r="AO72" s="19">
        <v>600</v>
      </c>
      <c r="AP72" s="7" t="s">
        <v>3</v>
      </c>
      <c r="AQ72" s="7" t="s">
        <v>10</v>
      </c>
      <c r="AR72" s="7" t="s">
        <v>383</v>
      </c>
      <c r="AS72" s="7" t="s">
        <v>10</v>
      </c>
    </row>
    <row r="73" spans="1:45" s="11" customFormat="1" ht="28.5">
      <c r="A73" s="17"/>
      <c r="B73" s="4" t="s">
        <v>5</v>
      </c>
      <c r="C73" s="4">
        <v>11</v>
      </c>
      <c r="D73" s="12" t="s">
        <v>165</v>
      </c>
      <c r="E73" s="13" t="s">
        <v>164</v>
      </c>
      <c r="F73" s="9" t="s">
        <v>359</v>
      </c>
      <c r="G73" s="14" t="s">
        <v>166</v>
      </c>
      <c r="H73" s="6" t="s">
        <v>100</v>
      </c>
      <c r="I73" s="6" t="s">
        <v>167</v>
      </c>
      <c r="J73" s="6" t="s">
        <v>353</v>
      </c>
      <c r="K73" s="19">
        <v>31000</v>
      </c>
      <c r="L73" s="19">
        <v>22860.306249999998</v>
      </c>
      <c r="M73" s="7" t="s">
        <v>10</v>
      </c>
      <c r="N73" s="7" t="s">
        <v>10</v>
      </c>
      <c r="O73" s="7" t="s">
        <v>383</v>
      </c>
      <c r="P73" s="7" t="s">
        <v>10</v>
      </c>
      <c r="Q73" s="7" t="s">
        <v>10</v>
      </c>
      <c r="R73" s="7" t="s">
        <v>383</v>
      </c>
      <c r="S73" s="19">
        <f t="shared" si="1"/>
        <v>41333.333333333328</v>
      </c>
      <c r="T73" s="7" t="s">
        <v>3</v>
      </c>
      <c r="U73" s="19">
        <v>27.5</v>
      </c>
      <c r="V73" s="7" t="s">
        <v>387</v>
      </c>
      <c r="W73" s="19">
        <f t="shared" si="2"/>
        <v>5166.6666666666661</v>
      </c>
      <c r="X73" s="7" t="s">
        <v>386</v>
      </c>
      <c r="Y73" s="7" t="s">
        <v>10</v>
      </c>
      <c r="Z73" s="7" t="s">
        <v>383</v>
      </c>
      <c r="AA73" s="7" t="s">
        <v>10</v>
      </c>
      <c r="AB73" s="7" t="s">
        <v>383</v>
      </c>
      <c r="AC73" s="7" t="s">
        <v>10</v>
      </c>
      <c r="AD73" s="7" t="s">
        <v>383</v>
      </c>
      <c r="AE73" s="19">
        <f>30600/30*15</f>
        <v>15300</v>
      </c>
      <c r="AF73" s="7" t="s">
        <v>3</v>
      </c>
      <c r="AG73" s="19">
        <v>0</v>
      </c>
      <c r="AH73" s="7" t="s">
        <v>3</v>
      </c>
      <c r="AI73" s="7" t="s">
        <v>10</v>
      </c>
      <c r="AJ73" s="7" t="s">
        <v>383</v>
      </c>
      <c r="AK73" s="19">
        <f t="shared" si="3"/>
        <v>1560.7800000000002</v>
      </c>
      <c r="AL73" s="7" t="s">
        <v>387</v>
      </c>
      <c r="AM73" s="19">
        <f t="shared" si="0"/>
        <v>2401.2000000000003</v>
      </c>
      <c r="AN73" s="7" t="s">
        <v>4</v>
      </c>
      <c r="AO73" s="19">
        <v>600</v>
      </c>
      <c r="AP73" s="7" t="s">
        <v>3</v>
      </c>
      <c r="AQ73" s="7" t="s">
        <v>10</v>
      </c>
      <c r="AR73" s="7" t="s">
        <v>383</v>
      </c>
      <c r="AS73" s="7" t="s">
        <v>10</v>
      </c>
    </row>
    <row r="74" spans="1:45" s="15" customFormat="1" ht="22.5" customHeight="1">
      <c r="A74" s="17"/>
      <c r="B74" s="4" t="s">
        <v>5</v>
      </c>
      <c r="C74" s="4">
        <v>11</v>
      </c>
      <c r="D74" s="12" t="s">
        <v>131</v>
      </c>
      <c r="E74" s="13" t="s">
        <v>131</v>
      </c>
      <c r="F74" s="5" t="s">
        <v>357</v>
      </c>
      <c r="G74" s="14" t="s">
        <v>181</v>
      </c>
      <c r="H74" s="6" t="s">
        <v>182</v>
      </c>
      <c r="I74" s="6" t="s">
        <v>183</v>
      </c>
      <c r="J74" s="6" t="s">
        <v>353</v>
      </c>
      <c r="K74" s="19">
        <v>31000</v>
      </c>
      <c r="L74" s="19">
        <v>22860.306249999998</v>
      </c>
      <c r="M74" s="7" t="s">
        <v>10</v>
      </c>
      <c r="N74" s="7" t="s">
        <v>10</v>
      </c>
      <c r="O74" s="7" t="s">
        <v>383</v>
      </c>
      <c r="P74" s="7" t="s">
        <v>10</v>
      </c>
      <c r="Q74" s="7" t="s">
        <v>10</v>
      </c>
      <c r="R74" s="7" t="s">
        <v>383</v>
      </c>
      <c r="S74" s="19">
        <f>K74/30*40</f>
        <v>41333.333333333328</v>
      </c>
      <c r="T74" s="7" t="s">
        <v>3</v>
      </c>
      <c r="U74" s="19">
        <v>23</v>
      </c>
      <c r="V74" s="7" t="s">
        <v>387</v>
      </c>
      <c r="W74" s="19">
        <f>K74/30*5</f>
        <v>5166.6666666666661</v>
      </c>
      <c r="X74" s="7" t="s">
        <v>386</v>
      </c>
      <c r="Y74" s="7" t="s">
        <v>10</v>
      </c>
      <c r="Z74" s="7" t="s">
        <v>383</v>
      </c>
      <c r="AA74" s="7" t="s">
        <v>10</v>
      </c>
      <c r="AB74" s="7" t="s">
        <v>383</v>
      </c>
      <c r="AC74" s="7" t="s">
        <v>10</v>
      </c>
      <c r="AD74" s="7" t="s">
        <v>383</v>
      </c>
      <c r="AE74" s="19">
        <f>29600/30*15</f>
        <v>14800</v>
      </c>
      <c r="AF74" s="7" t="s">
        <v>3</v>
      </c>
      <c r="AG74" s="19">
        <v>0</v>
      </c>
      <c r="AH74" s="7" t="s">
        <v>3</v>
      </c>
      <c r="AI74" s="7" t="s">
        <v>10</v>
      </c>
      <c r="AJ74" s="7" t="s">
        <v>383</v>
      </c>
      <c r="AK74" s="19">
        <f>IF(K74&gt;=80.04*300,80.04*300*0.13/2,K74*0.13/2)</f>
        <v>1560.7800000000002</v>
      </c>
      <c r="AL74" s="7" t="s">
        <v>387</v>
      </c>
      <c r="AM74" s="19">
        <f t="shared" si="0"/>
        <v>2401.2000000000003</v>
      </c>
      <c r="AN74" s="7" t="s">
        <v>4</v>
      </c>
      <c r="AO74" s="19">
        <v>600</v>
      </c>
      <c r="AP74" s="7" t="s">
        <v>3</v>
      </c>
      <c r="AQ74" s="7" t="s">
        <v>10</v>
      </c>
      <c r="AR74" s="7" t="s">
        <v>383</v>
      </c>
      <c r="AS74" s="7" t="s">
        <v>10</v>
      </c>
    </row>
    <row r="75" spans="1:45" s="15" customFormat="1" ht="22.5" customHeight="1">
      <c r="A75" s="17"/>
      <c r="B75" s="4" t="s">
        <v>5</v>
      </c>
      <c r="C75" s="4">
        <v>11</v>
      </c>
      <c r="D75" s="12" t="s">
        <v>115</v>
      </c>
      <c r="E75" s="13" t="s">
        <v>131</v>
      </c>
      <c r="F75" s="5" t="s">
        <v>360</v>
      </c>
      <c r="G75" s="14" t="s">
        <v>184</v>
      </c>
      <c r="H75" s="6" t="s">
        <v>185</v>
      </c>
      <c r="I75" s="6" t="s">
        <v>186</v>
      </c>
      <c r="J75" s="6" t="s">
        <v>354</v>
      </c>
      <c r="K75" s="19">
        <v>31000</v>
      </c>
      <c r="L75" s="19">
        <v>22860.306249999998</v>
      </c>
      <c r="M75" s="7" t="s">
        <v>10</v>
      </c>
      <c r="N75" s="7" t="s">
        <v>10</v>
      </c>
      <c r="O75" s="7" t="s">
        <v>383</v>
      </c>
      <c r="P75" s="7" t="s">
        <v>10</v>
      </c>
      <c r="Q75" s="7" t="s">
        <v>10</v>
      </c>
      <c r="R75" s="7" t="s">
        <v>383</v>
      </c>
      <c r="S75" s="19">
        <f>K75/30*40</f>
        <v>41333.333333333328</v>
      </c>
      <c r="T75" s="7" t="s">
        <v>3</v>
      </c>
      <c r="U75" s="19">
        <v>23</v>
      </c>
      <c r="V75" s="7" t="s">
        <v>387</v>
      </c>
      <c r="W75" s="19">
        <f>K75/30*5</f>
        <v>5166.6666666666661</v>
      </c>
      <c r="X75" s="7" t="s">
        <v>386</v>
      </c>
      <c r="Y75" s="7" t="s">
        <v>10</v>
      </c>
      <c r="Z75" s="7" t="s">
        <v>383</v>
      </c>
      <c r="AA75" s="7" t="s">
        <v>10</v>
      </c>
      <c r="AB75" s="7" t="s">
        <v>383</v>
      </c>
      <c r="AC75" s="7" t="s">
        <v>10</v>
      </c>
      <c r="AD75" s="7" t="s">
        <v>383</v>
      </c>
      <c r="AE75" s="19">
        <f>29600/30*15</f>
        <v>14800</v>
      </c>
      <c r="AF75" s="7" t="s">
        <v>3</v>
      </c>
      <c r="AG75" s="19">
        <v>0</v>
      </c>
      <c r="AH75" s="7" t="s">
        <v>3</v>
      </c>
      <c r="AI75" s="7" t="s">
        <v>10</v>
      </c>
      <c r="AJ75" s="7" t="s">
        <v>383</v>
      </c>
      <c r="AK75" s="19">
        <f>IF(K75&gt;=80.04*300,80.04*300*0.13/2,K75*0.13/2)</f>
        <v>1560.7800000000002</v>
      </c>
      <c r="AL75" s="7" t="s">
        <v>387</v>
      </c>
      <c r="AM75" s="19">
        <f t="shared" si="0"/>
        <v>2401.2000000000003</v>
      </c>
      <c r="AN75" s="7" t="s">
        <v>4</v>
      </c>
      <c r="AO75" s="19">
        <v>600</v>
      </c>
      <c r="AP75" s="7" t="s">
        <v>3</v>
      </c>
      <c r="AQ75" s="7" t="s">
        <v>10</v>
      </c>
      <c r="AR75" s="7" t="s">
        <v>383</v>
      </c>
      <c r="AS75" s="7" t="s">
        <v>10</v>
      </c>
    </row>
    <row r="76" spans="1:45" s="15" customFormat="1" ht="22.5" customHeight="1">
      <c r="A76" s="17"/>
      <c r="B76" s="4" t="s">
        <v>5</v>
      </c>
      <c r="C76" s="4">
        <v>11</v>
      </c>
      <c r="D76" s="12" t="s">
        <v>131</v>
      </c>
      <c r="E76" s="13" t="s">
        <v>114</v>
      </c>
      <c r="F76" s="5" t="s">
        <v>357</v>
      </c>
      <c r="G76" s="14" t="s">
        <v>171</v>
      </c>
      <c r="H76" s="6" t="s">
        <v>172</v>
      </c>
      <c r="I76" s="6" t="s">
        <v>173</v>
      </c>
      <c r="J76" s="6" t="s">
        <v>353</v>
      </c>
      <c r="K76" s="19">
        <v>31000</v>
      </c>
      <c r="L76" s="19">
        <v>22860.306249999998</v>
      </c>
      <c r="M76" s="7" t="s">
        <v>10</v>
      </c>
      <c r="N76" s="7" t="s">
        <v>10</v>
      </c>
      <c r="O76" s="7" t="s">
        <v>383</v>
      </c>
      <c r="P76" s="7" t="s">
        <v>10</v>
      </c>
      <c r="Q76" s="7" t="s">
        <v>10</v>
      </c>
      <c r="R76" s="7" t="s">
        <v>383</v>
      </c>
      <c r="S76" s="19">
        <f t="shared" si="1"/>
        <v>41333.333333333328</v>
      </c>
      <c r="T76" s="7" t="s">
        <v>3</v>
      </c>
      <c r="U76" s="19">
        <v>27.5</v>
      </c>
      <c r="V76" s="7" t="s">
        <v>387</v>
      </c>
      <c r="W76" s="19">
        <f t="shared" si="2"/>
        <v>5166.6666666666661</v>
      </c>
      <c r="X76" s="7" t="s">
        <v>386</v>
      </c>
      <c r="Y76" s="7" t="s">
        <v>10</v>
      </c>
      <c r="Z76" s="7" t="s">
        <v>383</v>
      </c>
      <c r="AA76" s="7" t="s">
        <v>10</v>
      </c>
      <c r="AB76" s="7" t="s">
        <v>383</v>
      </c>
      <c r="AC76" s="7" t="s">
        <v>10</v>
      </c>
      <c r="AD76" s="7" t="s">
        <v>383</v>
      </c>
      <c r="AE76" s="19">
        <v>0</v>
      </c>
      <c r="AF76" s="7" t="s">
        <v>3</v>
      </c>
      <c r="AG76" s="19">
        <v>0</v>
      </c>
      <c r="AH76" s="7" t="s">
        <v>3</v>
      </c>
      <c r="AI76" s="7" t="s">
        <v>10</v>
      </c>
      <c r="AJ76" s="7" t="s">
        <v>383</v>
      </c>
      <c r="AK76" s="19">
        <f t="shared" si="3"/>
        <v>1560.7800000000002</v>
      </c>
      <c r="AL76" s="7" t="s">
        <v>387</v>
      </c>
      <c r="AM76" s="19">
        <f t="shared" si="0"/>
        <v>2401.2000000000003</v>
      </c>
      <c r="AN76" s="7" t="s">
        <v>4</v>
      </c>
      <c r="AO76" s="19">
        <v>600</v>
      </c>
      <c r="AP76" s="7" t="s">
        <v>3</v>
      </c>
      <c r="AQ76" s="7" t="s">
        <v>10</v>
      </c>
      <c r="AR76" s="7" t="s">
        <v>383</v>
      </c>
      <c r="AS76" s="7" t="s">
        <v>10</v>
      </c>
    </row>
    <row r="77" spans="1:45" s="11" customFormat="1" ht="28.5">
      <c r="A77" s="17"/>
      <c r="B77" s="4" t="s">
        <v>5</v>
      </c>
      <c r="C77" s="4">
        <v>11</v>
      </c>
      <c r="D77" s="12" t="s">
        <v>151</v>
      </c>
      <c r="E77" s="13" t="s">
        <v>151</v>
      </c>
      <c r="F77" s="5" t="s">
        <v>361</v>
      </c>
      <c r="G77" s="14" t="s">
        <v>249</v>
      </c>
      <c r="H77" s="6" t="s">
        <v>250</v>
      </c>
      <c r="I77" s="6" t="s">
        <v>128</v>
      </c>
      <c r="J77" s="6" t="s">
        <v>354</v>
      </c>
      <c r="K77" s="19">
        <v>29800</v>
      </c>
      <c r="L77" s="19">
        <v>21942.546249999999</v>
      </c>
      <c r="M77" s="7" t="s">
        <v>10</v>
      </c>
      <c r="N77" s="7" t="s">
        <v>10</v>
      </c>
      <c r="O77" s="7" t="s">
        <v>383</v>
      </c>
      <c r="P77" s="7" t="s">
        <v>10</v>
      </c>
      <c r="Q77" s="7" t="s">
        <v>10</v>
      </c>
      <c r="R77" s="7" t="s">
        <v>383</v>
      </c>
      <c r="S77" s="19">
        <f>K77/30*40</f>
        <v>39733.333333333336</v>
      </c>
      <c r="T77" s="7" t="s">
        <v>3</v>
      </c>
      <c r="U77" s="19">
        <v>23</v>
      </c>
      <c r="V77" s="7" t="s">
        <v>387</v>
      </c>
      <c r="W77" s="19">
        <f>K77/30*5</f>
        <v>4966.666666666667</v>
      </c>
      <c r="X77" s="7" t="s">
        <v>386</v>
      </c>
      <c r="Y77" s="7" t="s">
        <v>10</v>
      </c>
      <c r="Z77" s="7" t="s">
        <v>383</v>
      </c>
      <c r="AA77" s="7" t="s">
        <v>10</v>
      </c>
      <c r="AB77" s="7" t="s">
        <v>383</v>
      </c>
      <c r="AC77" s="7" t="s">
        <v>10</v>
      </c>
      <c r="AD77" s="7" t="s">
        <v>383</v>
      </c>
      <c r="AE77" s="19">
        <f>28100/30*15</f>
        <v>14050</v>
      </c>
      <c r="AF77" s="7" t="s">
        <v>3</v>
      </c>
      <c r="AG77" s="19">
        <v>0</v>
      </c>
      <c r="AH77" s="7" t="s">
        <v>3</v>
      </c>
      <c r="AI77" s="7" t="s">
        <v>10</v>
      </c>
      <c r="AJ77" s="7" t="s">
        <v>383</v>
      </c>
      <c r="AK77" s="19">
        <f>IF(K77&gt;=80.04*300,80.04*300*0.13/2,K77*0.13/2)</f>
        <v>1560.7800000000002</v>
      </c>
      <c r="AL77" s="7" t="s">
        <v>387</v>
      </c>
      <c r="AM77" s="19">
        <f t="shared" si="0"/>
        <v>2401.2000000000003</v>
      </c>
      <c r="AN77" s="7" t="s">
        <v>4</v>
      </c>
      <c r="AO77" s="19">
        <v>600</v>
      </c>
      <c r="AP77" s="7" t="s">
        <v>3</v>
      </c>
      <c r="AQ77" s="7" t="s">
        <v>10</v>
      </c>
      <c r="AR77" s="7" t="s">
        <v>383</v>
      </c>
      <c r="AS77" s="7" t="s">
        <v>10</v>
      </c>
    </row>
    <row r="78" spans="1:45" s="15" customFormat="1" ht="22.5" customHeight="1">
      <c r="A78" s="17"/>
      <c r="B78" s="4" t="s">
        <v>5</v>
      </c>
      <c r="C78" s="4">
        <v>11</v>
      </c>
      <c r="D78" s="12" t="s">
        <v>115</v>
      </c>
      <c r="E78" s="13" t="s">
        <v>131</v>
      </c>
      <c r="F78" s="5" t="s">
        <v>360</v>
      </c>
      <c r="G78" s="14" t="s">
        <v>198</v>
      </c>
      <c r="H78" s="6" t="s">
        <v>199</v>
      </c>
      <c r="I78" s="6" t="s">
        <v>54</v>
      </c>
      <c r="J78" s="6" t="s">
        <v>354</v>
      </c>
      <c r="K78" s="19">
        <v>29000</v>
      </c>
      <c r="L78" s="19">
        <v>21330.706249999999</v>
      </c>
      <c r="M78" s="7" t="s">
        <v>10</v>
      </c>
      <c r="N78" s="7" t="s">
        <v>10</v>
      </c>
      <c r="O78" s="7" t="s">
        <v>383</v>
      </c>
      <c r="P78" s="7" t="s">
        <v>10</v>
      </c>
      <c r="Q78" s="7" t="s">
        <v>10</v>
      </c>
      <c r="R78" s="7" t="s">
        <v>383</v>
      </c>
      <c r="S78" s="19">
        <f t="shared" si="1"/>
        <v>38666.666666666664</v>
      </c>
      <c r="T78" s="7" t="s">
        <v>3</v>
      </c>
      <c r="U78" s="19">
        <v>0</v>
      </c>
      <c r="V78" s="7" t="s">
        <v>387</v>
      </c>
      <c r="W78" s="19">
        <f t="shared" si="2"/>
        <v>4833.333333333333</v>
      </c>
      <c r="X78" s="7" t="s">
        <v>386</v>
      </c>
      <c r="Y78" s="7" t="s">
        <v>10</v>
      </c>
      <c r="Z78" s="7" t="s">
        <v>383</v>
      </c>
      <c r="AA78" s="7" t="s">
        <v>10</v>
      </c>
      <c r="AB78" s="7" t="s">
        <v>383</v>
      </c>
      <c r="AC78" s="7" t="s">
        <v>10</v>
      </c>
      <c r="AD78" s="7" t="s">
        <v>383</v>
      </c>
      <c r="AE78" s="19">
        <v>0</v>
      </c>
      <c r="AF78" s="7" t="s">
        <v>3</v>
      </c>
      <c r="AG78" s="19">
        <v>0</v>
      </c>
      <c r="AH78" s="7" t="s">
        <v>3</v>
      </c>
      <c r="AI78" s="7" t="s">
        <v>10</v>
      </c>
      <c r="AJ78" s="7" t="s">
        <v>383</v>
      </c>
      <c r="AK78" s="19">
        <f t="shared" si="3"/>
        <v>1560.7800000000002</v>
      </c>
      <c r="AL78" s="7" t="s">
        <v>387</v>
      </c>
      <c r="AM78" s="19">
        <f t="shared" si="0"/>
        <v>2401.2000000000003</v>
      </c>
      <c r="AN78" s="7" t="s">
        <v>4</v>
      </c>
      <c r="AO78" s="19">
        <v>600</v>
      </c>
      <c r="AP78" s="7" t="s">
        <v>3</v>
      </c>
      <c r="AQ78" s="7" t="s">
        <v>10</v>
      </c>
      <c r="AR78" s="7" t="s">
        <v>383</v>
      </c>
      <c r="AS78" s="7" t="s">
        <v>10</v>
      </c>
    </row>
    <row r="79" spans="1:45" s="15" customFormat="1" ht="22.5" customHeight="1">
      <c r="A79" s="17"/>
      <c r="B79" s="4" t="s">
        <v>5</v>
      </c>
      <c r="C79" s="4">
        <v>11</v>
      </c>
      <c r="D79" s="12" t="s">
        <v>204</v>
      </c>
      <c r="E79" s="13" t="s">
        <v>203</v>
      </c>
      <c r="F79" s="5" t="s">
        <v>356</v>
      </c>
      <c r="G79" s="14" t="s">
        <v>205</v>
      </c>
      <c r="H79" s="6" t="s">
        <v>206</v>
      </c>
      <c r="I79" s="6" t="s">
        <v>207</v>
      </c>
      <c r="J79" s="6" t="s">
        <v>354</v>
      </c>
      <c r="K79" s="19">
        <v>26000</v>
      </c>
      <c r="L79" s="19">
        <v>19036.306249999998</v>
      </c>
      <c r="M79" s="7" t="s">
        <v>10</v>
      </c>
      <c r="N79" s="7" t="s">
        <v>10</v>
      </c>
      <c r="O79" s="7" t="s">
        <v>383</v>
      </c>
      <c r="P79" s="7" t="s">
        <v>10</v>
      </c>
      <c r="Q79" s="7" t="s">
        <v>10</v>
      </c>
      <c r="R79" s="7" t="s">
        <v>383</v>
      </c>
      <c r="S79" s="19">
        <f t="shared" ref="S79:S133" si="12">K79/30*40</f>
        <v>34666.666666666664</v>
      </c>
      <c r="T79" s="7" t="s">
        <v>3</v>
      </c>
      <c r="U79" s="19">
        <v>0</v>
      </c>
      <c r="V79" s="7" t="s">
        <v>387</v>
      </c>
      <c r="W79" s="19">
        <f t="shared" ref="W79:W133" si="13">K79/30*5</f>
        <v>4333.333333333333</v>
      </c>
      <c r="X79" s="7" t="s">
        <v>386</v>
      </c>
      <c r="Y79" s="7" t="s">
        <v>10</v>
      </c>
      <c r="Z79" s="7" t="s">
        <v>383</v>
      </c>
      <c r="AA79" s="7" t="s">
        <v>10</v>
      </c>
      <c r="AB79" s="7" t="s">
        <v>383</v>
      </c>
      <c r="AC79" s="7" t="s">
        <v>10</v>
      </c>
      <c r="AD79" s="7" t="s">
        <v>383</v>
      </c>
      <c r="AE79" s="19">
        <v>0</v>
      </c>
      <c r="AF79" s="7" t="s">
        <v>3</v>
      </c>
      <c r="AG79" s="19">
        <v>0</v>
      </c>
      <c r="AH79" s="7" t="s">
        <v>3</v>
      </c>
      <c r="AI79" s="7" t="s">
        <v>10</v>
      </c>
      <c r="AJ79" s="7" t="s">
        <v>383</v>
      </c>
      <c r="AK79" s="19">
        <f t="shared" ref="AK79:AK133" si="14">IF(K79&gt;=80.04*300,80.04*300*0.13/2,K79*0.13/2)</f>
        <v>1560.7800000000002</v>
      </c>
      <c r="AL79" s="7" t="s">
        <v>387</v>
      </c>
      <c r="AM79" s="19">
        <f t="shared" ref="AM79:AM133" si="15">80.04*30</f>
        <v>2401.2000000000003</v>
      </c>
      <c r="AN79" s="7" t="s">
        <v>4</v>
      </c>
      <c r="AO79" s="19">
        <v>600</v>
      </c>
      <c r="AP79" s="7" t="s">
        <v>3</v>
      </c>
      <c r="AQ79" s="7" t="s">
        <v>10</v>
      </c>
      <c r="AR79" s="7" t="s">
        <v>383</v>
      </c>
      <c r="AS79" s="7" t="s">
        <v>10</v>
      </c>
    </row>
    <row r="80" spans="1:45" s="8" customFormat="1" ht="22.5" customHeight="1">
      <c r="A80" s="17"/>
      <c r="B80" s="4" t="s">
        <v>5</v>
      </c>
      <c r="C80" s="4">
        <v>11</v>
      </c>
      <c r="D80" s="12" t="s">
        <v>131</v>
      </c>
      <c r="E80" s="13" t="s">
        <v>114</v>
      </c>
      <c r="F80" s="6" t="s">
        <v>355</v>
      </c>
      <c r="G80" s="14" t="s">
        <v>219</v>
      </c>
      <c r="H80" s="6" t="s">
        <v>220</v>
      </c>
      <c r="I80" s="6" t="s">
        <v>221</v>
      </c>
      <c r="J80" s="6" t="s">
        <v>353</v>
      </c>
      <c r="K80" s="19">
        <v>26000</v>
      </c>
      <c r="L80" s="19">
        <v>19036.306249999998</v>
      </c>
      <c r="M80" s="7" t="s">
        <v>10</v>
      </c>
      <c r="N80" s="7" t="s">
        <v>10</v>
      </c>
      <c r="O80" s="7" t="s">
        <v>383</v>
      </c>
      <c r="P80" s="7" t="s">
        <v>10</v>
      </c>
      <c r="Q80" s="7" t="s">
        <v>10</v>
      </c>
      <c r="R80" s="7" t="s">
        <v>383</v>
      </c>
      <c r="S80" s="19">
        <f>K80/30*40</f>
        <v>34666.666666666664</v>
      </c>
      <c r="T80" s="7" t="s">
        <v>3</v>
      </c>
      <c r="U80" s="19">
        <v>0</v>
      </c>
      <c r="V80" s="7" t="s">
        <v>387</v>
      </c>
      <c r="W80" s="19">
        <f>K80/30*5</f>
        <v>4333.333333333333</v>
      </c>
      <c r="X80" s="7" t="s">
        <v>386</v>
      </c>
      <c r="Y80" s="7" t="s">
        <v>10</v>
      </c>
      <c r="Z80" s="7" t="s">
        <v>383</v>
      </c>
      <c r="AA80" s="7" t="s">
        <v>10</v>
      </c>
      <c r="AB80" s="7" t="s">
        <v>383</v>
      </c>
      <c r="AC80" s="7" t="s">
        <v>10</v>
      </c>
      <c r="AD80" s="7" t="s">
        <v>383</v>
      </c>
      <c r="AE80" s="19">
        <v>0</v>
      </c>
      <c r="AF80" s="7" t="s">
        <v>3</v>
      </c>
      <c r="AG80" s="19">
        <v>0</v>
      </c>
      <c r="AH80" s="7" t="s">
        <v>3</v>
      </c>
      <c r="AI80" s="7" t="s">
        <v>10</v>
      </c>
      <c r="AJ80" s="7" t="s">
        <v>383</v>
      </c>
      <c r="AK80" s="19">
        <v>250</v>
      </c>
      <c r="AL80" s="7" t="s">
        <v>387</v>
      </c>
      <c r="AM80" s="19">
        <f t="shared" si="15"/>
        <v>2401.2000000000003</v>
      </c>
      <c r="AN80" s="7" t="s">
        <v>4</v>
      </c>
      <c r="AO80" s="19">
        <v>600</v>
      </c>
      <c r="AP80" s="7" t="s">
        <v>3</v>
      </c>
      <c r="AQ80" s="7" t="s">
        <v>10</v>
      </c>
      <c r="AR80" s="7" t="s">
        <v>383</v>
      </c>
      <c r="AS80" s="7" t="s">
        <v>10</v>
      </c>
    </row>
    <row r="81" spans="1:45" s="8" customFormat="1" ht="22.5" customHeight="1">
      <c r="A81" s="17"/>
      <c r="B81" s="4" t="s">
        <v>5</v>
      </c>
      <c r="C81" s="4">
        <v>11</v>
      </c>
      <c r="D81" s="12" t="s">
        <v>115</v>
      </c>
      <c r="E81" s="13" t="s">
        <v>114</v>
      </c>
      <c r="F81" s="5" t="s">
        <v>360</v>
      </c>
      <c r="G81" s="14" t="s">
        <v>212</v>
      </c>
      <c r="H81" s="6" t="s">
        <v>213</v>
      </c>
      <c r="I81" s="6" t="s">
        <v>214</v>
      </c>
      <c r="J81" s="6" t="s">
        <v>354</v>
      </c>
      <c r="K81" s="19">
        <v>24000</v>
      </c>
      <c r="L81" s="19">
        <v>17506.706249999999</v>
      </c>
      <c r="M81" s="7" t="s">
        <v>10</v>
      </c>
      <c r="N81" s="7" t="s">
        <v>10</v>
      </c>
      <c r="O81" s="7" t="s">
        <v>383</v>
      </c>
      <c r="P81" s="7" t="s">
        <v>10</v>
      </c>
      <c r="Q81" s="7" t="s">
        <v>10</v>
      </c>
      <c r="R81" s="7" t="s">
        <v>383</v>
      </c>
      <c r="S81" s="19">
        <f>K81/30*40</f>
        <v>32000</v>
      </c>
      <c r="T81" s="7" t="s">
        <v>3</v>
      </c>
      <c r="U81" s="19">
        <v>68</v>
      </c>
      <c r="V81" s="7" t="s">
        <v>387</v>
      </c>
      <c r="W81" s="19">
        <f>K81/30*5</f>
        <v>4000</v>
      </c>
      <c r="X81" s="7" t="s">
        <v>386</v>
      </c>
      <c r="Y81" s="7" t="s">
        <v>10</v>
      </c>
      <c r="Z81" s="7" t="s">
        <v>383</v>
      </c>
      <c r="AA81" s="7" t="s">
        <v>10</v>
      </c>
      <c r="AB81" s="7" t="s">
        <v>383</v>
      </c>
      <c r="AC81" s="7" t="s">
        <v>10</v>
      </c>
      <c r="AD81" s="7" t="s">
        <v>383</v>
      </c>
      <c r="AE81" s="19">
        <f>23000/30*20</f>
        <v>15333.333333333332</v>
      </c>
      <c r="AF81" s="7" t="s">
        <v>3</v>
      </c>
      <c r="AG81" s="19">
        <v>0</v>
      </c>
      <c r="AH81" s="7" t="s">
        <v>3</v>
      </c>
      <c r="AI81" s="7" t="s">
        <v>10</v>
      </c>
      <c r="AJ81" s="7" t="s">
        <v>383</v>
      </c>
      <c r="AK81" s="19">
        <f>IF(K81&gt;=80.04*300,80.04*300*0.13/2,K81*0.13/2)</f>
        <v>1560</v>
      </c>
      <c r="AL81" s="7" t="s">
        <v>387</v>
      </c>
      <c r="AM81" s="19">
        <f t="shared" si="15"/>
        <v>2401.2000000000003</v>
      </c>
      <c r="AN81" s="7" t="s">
        <v>4</v>
      </c>
      <c r="AO81" s="19">
        <v>600</v>
      </c>
      <c r="AP81" s="7" t="s">
        <v>3</v>
      </c>
      <c r="AQ81" s="7" t="s">
        <v>10</v>
      </c>
      <c r="AR81" s="7" t="s">
        <v>383</v>
      </c>
      <c r="AS81" s="7" t="s">
        <v>10</v>
      </c>
    </row>
    <row r="82" spans="1:45" s="11" customFormat="1" ht="22.5" customHeight="1">
      <c r="A82" s="17"/>
      <c r="B82" s="4" t="s">
        <v>5</v>
      </c>
      <c r="C82" s="4">
        <v>11</v>
      </c>
      <c r="D82" s="12" t="s">
        <v>131</v>
      </c>
      <c r="E82" s="13" t="s">
        <v>131</v>
      </c>
      <c r="F82" s="9" t="s">
        <v>356</v>
      </c>
      <c r="G82" s="14" t="s">
        <v>226</v>
      </c>
      <c r="H82" s="6" t="s">
        <v>53</v>
      </c>
      <c r="I82" s="6" t="s">
        <v>227</v>
      </c>
      <c r="J82" s="6" t="s">
        <v>353</v>
      </c>
      <c r="K82" s="19">
        <v>24000</v>
      </c>
      <c r="L82" s="19">
        <v>17506.706249999999</v>
      </c>
      <c r="M82" s="7" t="s">
        <v>10</v>
      </c>
      <c r="N82" s="7" t="s">
        <v>10</v>
      </c>
      <c r="O82" s="7" t="s">
        <v>383</v>
      </c>
      <c r="P82" s="7" t="s">
        <v>10</v>
      </c>
      <c r="Q82" s="7" t="s">
        <v>10</v>
      </c>
      <c r="R82" s="7" t="s">
        <v>383</v>
      </c>
      <c r="S82" s="19">
        <f t="shared" si="12"/>
        <v>32000</v>
      </c>
      <c r="T82" s="7" t="s">
        <v>3</v>
      </c>
      <c r="U82" s="19">
        <v>0</v>
      </c>
      <c r="V82" s="7" t="s">
        <v>387</v>
      </c>
      <c r="W82" s="19">
        <f t="shared" si="13"/>
        <v>4000</v>
      </c>
      <c r="X82" s="7" t="s">
        <v>386</v>
      </c>
      <c r="Y82" s="7" t="s">
        <v>10</v>
      </c>
      <c r="Z82" s="7" t="s">
        <v>383</v>
      </c>
      <c r="AA82" s="7" t="s">
        <v>10</v>
      </c>
      <c r="AB82" s="7" t="s">
        <v>383</v>
      </c>
      <c r="AC82" s="7" t="s">
        <v>10</v>
      </c>
      <c r="AD82" s="7" t="s">
        <v>383</v>
      </c>
      <c r="AE82" s="19">
        <v>0</v>
      </c>
      <c r="AF82" s="7" t="s">
        <v>3</v>
      </c>
      <c r="AG82" s="19">
        <v>0</v>
      </c>
      <c r="AH82" s="7" t="s">
        <v>3</v>
      </c>
      <c r="AI82" s="7" t="s">
        <v>10</v>
      </c>
      <c r="AJ82" s="7" t="s">
        <v>383</v>
      </c>
      <c r="AK82" s="19">
        <f t="shared" ref="AK82:AK88" si="16">IF(K82&gt;=80.04*300,80.04*300*0.13/2,K82*0.13/2)</f>
        <v>1560</v>
      </c>
      <c r="AL82" s="7" t="s">
        <v>387</v>
      </c>
      <c r="AM82" s="19">
        <f t="shared" si="15"/>
        <v>2401.2000000000003</v>
      </c>
      <c r="AN82" s="7" t="s">
        <v>4</v>
      </c>
      <c r="AO82" s="19">
        <v>600</v>
      </c>
      <c r="AP82" s="7" t="s">
        <v>3</v>
      </c>
      <c r="AQ82" s="7" t="s">
        <v>10</v>
      </c>
      <c r="AR82" s="7" t="s">
        <v>383</v>
      </c>
      <c r="AS82" s="7" t="s">
        <v>10</v>
      </c>
    </row>
    <row r="83" spans="1:45" s="8" customFormat="1" ht="22.5" customHeight="1">
      <c r="A83" s="17"/>
      <c r="B83" s="4" t="s">
        <v>5</v>
      </c>
      <c r="C83" s="4">
        <v>11</v>
      </c>
      <c r="D83" s="12" t="s">
        <v>115</v>
      </c>
      <c r="E83" s="13" t="s">
        <v>131</v>
      </c>
      <c r="F83" s="5" t="s">
        <v>358</v>
      </c>
      <c r="G83" s="14" t="s">
        <v>232</v>
      </c>
      <c r="H83" s="6" t="s">
        <v>233</v>
      </c>
      <c r="I83" s="6" t="s">
        <v>86</v>
      </c>
      <c r="J83" s="6" t="s">
        <v>354</v>
      </c>
      <c r="K83" s="19">
        <v>24000</v>
      </c>
      <c r="L83" s="19">
        <v>17506.706249999999</v>
      </c>
      <c r="M83" s="7" t="s">
        <v>10</v>
      </c>
      <c r="N83" s="7" t="s">
        <v>10</v>
      </c>
      <c r="O83" s="7" t="s">
        <v>383</v>
      </c>
      <c r="P83" s="7" t="s">
        <v>10</v>
      </c>
      <c r="Q83" s="7" t="s">
        <v>10</v>
      </c>
      <c r="R83" s="7" t="s">
        <v>383</v>
      </c>
      <c r="S83" s="19">
        <f t="shared" si="12"/>
        <v>32000</v>
      </c>
      <c r="T83" s="7" t="s">
        <v>3</v>
      </c>
      <c r="U83" s="19">
        <v>0</v>
      </c>
      <c r="V83" s="7" t="s">
        <v>387</v>
      </c>
      <c r="W83" s="19">
        <f t="shared" si="13"/>
        <v>4000</v>
      </c>
      <c r="X83" s="7" t="s">
        <v>386</v>
      </c>
      <c r="Y83" s="7" t="s">
        <v>10</v>
      </c>
      <c r="Z83" s="7" t="s">
        <v>383</v>
      </c>
      <c r="AA83" s="7" t="s">
        <v>10</v>
      </c>
      <c r="AB83" s="7" t="s">
        <v>383</v>
      </c>
      <c r="AC83" s="7" t="s">
        <v>10</v>
      </c>
      <c r="AD83" s="7" t="s">
        <v>383</v>
      </c>
      <c r="AE83" s="19">
        <v>0</v>
      </c>
      <c r="AF83" s="7" t="s">
        <v>3</v>
      </c>
      <c r="AG83" s="19">
        <v>0</v>
      </c>
      <c r="AH83" s="7" t="s">
        <v>3</v>
      </c>
      <c r="AI83" s="7" t="s">
        <v>10</v>
      </c>
      <c r="AJ83" s="7" t="s">
        <v>383</v>
      </c>
      <c r="AK83" s="19">
        <f t="shared" si="16"/>
        <v>1560</v>
      </c>
      <c r="AL83" s="7" t="s">
        <v>387</v>
      </c>
      <c r="AM83" s="19">
        <f t="shared" si="15"/>
        <v>2401.2000000000003</v>
      </c>
      <c r="AN83" s="7" t="s">
        <v>4</v>
      </c>
      <c r="AO83" s="19">
        <v>600</v>
      </c>
      <c r="AP83" s="7" t="s">
        <v>3</v>
      </c>
      <c r="AQ83" s="7" t="s">
        <v>10</v>
      </c>
      <c r="AR83" s="7" t="s">
        <v>383</v>
      </c>
      <c r="AS83" s="7" t="s">
        <v>10</v>
      </c>
    </row>
    <row r="84" spans="1:45" s="15" customFormat="1" ht="22.5" customHeight="1">
      <c r="A84" s="17"/>
      <c r="B84" s="4" t="s">
        <v>5</v>
      </c>
      <c r="C84" s="4">
        <v>11</v>
      </c>
      <c r="D84" s="12" t="s">
        <v>255</v>
      </c>
      <c r="E84" s="13" t="s">
        <v>243</v>
      </c>
      <c r="F84" s="5" t="s">
        <v>361</v>
      </c>
      <c r="G84" s="14" t="s">
        <v>256</v>
      </c>
      <c r="H84" s="6" t="s">
        <v>100</v>
      </c>
      <c r="I84" s="6" t="s">
        <v>257</v>
      </c>
      <c r="J84" s="6" t="s">
        <v>353</v>
      </c>
      <c r="K84" s="19">
        <v>24000</v>
      </c>
      <c r="L84" s="19">
        <v>17506.706249999999</v>
      </c>
      <c r="M84" s="7" t="s">
        <v>10</v>
      </c>
      <c r="N84" s="7" t="s">
        <v>10</v>
      </c>
      <c r="O84" s="7" t="s">
        <v>383</v>
      </c>
      <c r="P84" s="7" t="s">
        <v>10</v>
      </c>
      <c r="Q84" s="7" t="s">
        <v>10</v>
      </c>
      <c r="R84" s="7" t="s">
        <v>383</v>
      </c>
      <c r="S84" s="19">
        <f>K84/30*40</f>
        <v>32000</v>
      </c>
      <c r="T84" s="7" t="s">
        <v>3</v>
      </c>
      <c r="U84" s="19">
        <v>23</v>
      </c>
      <c r="V84" s="7" t="s">
        <v>387</v>
      </c>
      <c r="W84" s="19">
        <f>K84/30*5</f>
        <v>4000</v>
      </c>
      <c r="X84" s="7" t="s">
        <v>386</v>
      </c>
      <c r="Y84" s="7" t="s">
        <v>10</v>
      </c>
      <c r="Z84" s="7" t="s">
        <v>383</v>
      </c>
      <c r="AA84" s="7" t="s">
        <v>10</v>
      </c>
      <c r="AB84" s="7" t="s">
        <v>383</v>
      </c>
      <c r="AC84" s="7" t="s">
        <v>10</v>
      </c>
      <c r="AD84" s="7" t="s">
        <v>383</v>
      </c>
      <c r="AE84" s="19">
        <f>19900/30*15</f>
        <v>9950</v>
      </c>
      <c r="AF84" s="7" t="s">
        <v>3</v>
      </c>
      <c r="AG84" s="19">
        <v>9350</v>
      </c>
      <c r="AH84" s="7" t="s">
        <v>3</v>
      </c>
      <c r="AI84" s="7" t="s">
        <v>10</v>
      </c>
      <c r="AJ84" s="7" t="s">
        <v>383</v>
      </c>
      <c r="AK84" s="19">
        <f>IF(K84&gt;=80.04*300,80.04*300*0.13/2,K84*0.13/2)</f>
        <v>1560</v>
      </c>
      <c r="AL84" s="7" t="s">
        <v>387</v>
      </c>
      <c r="AM84" s="19">
        <f t="shared" si="15"/>
        <v>2401.2000000000003</v>
      </c>
      <c r="AN84" s="7" t="s">
        <v>4</v>
      </c>
      <c r="AO84" s="19">
        <v>600</v>
      </c>
      <c r="AP84" s="7" t="s">
        <v>3</v>
      </c>
      <c r="AQ84" s="7" t="s">
        <v>10</v>
      </c>
      <c r="AR84" s="7" t="s">
        <v>383</v>
      </c>
      <c r="AS84" s="7" t="s">
        <v>10</v>
      </c>
    </row>
    <row r="85" spans="1:45" s="15" customFormat="1" ht="22.5" customHeight="1">
      <c r="A85" s="17"/>
      <c r="B85" s="4" t="s">
        <v>5</v>
      </c>
      <c r="C85" s="4">
        <v>10</v>
      </c>
      <c r="D85" s="12" t="s">
        <v>239</v>
      </c>
      <c r="E85" s="13" t="s">
        <v>239</v>
      </c>
      <c r="F85" s="9" t="s">
        <v>356</v>
      </c>
      <c r="G85" s="14" t="s">
        <v>240</v>
      </c>
      <c r="H85" s="6" t="s">
        <v>241</v>
      </c>
      <c r="I85" s="6" t="s">
        <v>242</v>
      </c>
      <c r="J85" s="6" t="s">
        <v>354</v>
      </c>
      <c r="K85" s="19">
        <v>29000</v>
      </c>
      <c r="L85" s="19">
        <v>21330.706249999999</v>
      </c>
      <c r="M85" s="7" t="s">
        <v>10</v>
      </c>
      <c r="N85" s="7" t="s">
        <v>10</v>
      </c>
      <c r="O85" s="7" t="s">
        <v>383</v>
      </c>
      <c r="P85" s="7" t="s">
        <v>10</v>
      </c>
      <c r="Q85" s="7" t="s">
        <v>10</v>
      </c>
      <c r="R85" s="7" t="s">
        <v>383</v>
      </c>
      <c r="S85" s="19">
        <f>K85/30*40</f>
        <v>38666.666666666664</v>
      </c>
      <c r="T85" s="7" t="s">
        <v>3</v>
      </c>
      <c r="U85" s="19">
        <v>54.5</v>
      </c>
      <c r="V85" s="7" t="s">
        <v>387</v>
      </c>
      <c r="W85" s="19">
        <f>K85/30*5</f>
        <v>4833.333333333333</v>
      </c>
      <c r="X85" s="7" t="s">
        <v>386</v>
      </c>
      <c r="Y85" s="7" t="s">
        <v>10</v>
      </c>
      <c r="Z85" s="7" t="s">
        <v>383</v>
      </c>
      <c r="AA85" s="7" t="s">
        <v>10</v>
      </c>
      <c r="AB85" s="7" t="s">
        <v>383</v>
      </c>
      <c r="AC85" s="7" t="s">
        <v>10</v>
      </c>
      <c r="AD85" s="7" t="s">
        <v>383</v>
      </c>
      <c r="AE85" s="19">
        <f>28600/30*30</f>
        <v>28600</v>
      </c>
      <c r="AF85" s="7" t="s">
        <v>3</v>
      </c>
      <c r="AG85" s="19">
        <v>9350</v>
      </c>
      <c r="AH85" s="7" t="s">
        <v>3</v>
      </c>
      <c r="AI85" s="7" t="s">
        <v>10</v>
      </c>
      <c r="AJ85" s="7" t="s">
        <v>383</v>
      </c>
      <c r="AK85" s="19">
        <f>IF(K85&gt;=80.04*300,80.04*300*0.13/2,K85*0.13/2)</f>
        <v>1560.7800000000002</v>
      </c>
      <c r="AL85" s="7" t="s">
        <v>387</v>
      </c>
      <c r="AM85" s="19">
        <f t="shared" si="15"/>
        <v>2401.2000000000003</v>
      </c>
      <c r="AN85" s="7" t="s">
        <v>4</v>
      </c>
      <c r="AO85" s="19">
        <v>600</v>
      </c>
      <c r="AP85" s="7" t="s">
        <v>3</v>
      </c>
      <c r="AQ85" s="7" t="s">
        <v>10</v>
      </c>
      <c r="AR85" s="7" t="s">
        <v>383</v>
      </c>
      <c r="AS85" s="7" t="s">
        <v>10</v>
      </c>
    </row>
    <row r="86" spans="1:45" s="15" customFormat="1" ht="22.5" customHeight="1">
      <c r="A86" s="17"/>
      <c r="B86" s="4" t="s">
        <v>5</v>
      </c>
      <c r="C86" s="4">
        <v>10</v>
      </c>
      <c r="D86" s="12" t="s">
        <v>333</v>
      </c>
      <c r="E86" s="13" t="s">
        <v>333</v>
      </c>
      <c r="F86" s="6" t="s">
        <v>355</v>
      </c>
      <c r="G86" s="14" t="s">
        <v>336</v>
      </c>
      <c r="H86" s="6" t="s">
        <v>289</v>
      </c>
      <c r="I86" s="6" t="s">
        <v>27</v>
      </c>
      <c r="J86" s="6" t="s">
        <v>354</v>
      </c>
      <c r="K86" s="19">
        <v>29000</v>
      </c>
      <c r="L86" s="19">
        <v>21330.706249999999</v>
      </c>
      <c r="M86" s="7" t="s">
        <v>10</v>
      </c>
      <c r="N86" s="7" t="s">
        <v>10</v>
      </c>
      <c r="O86" s="7" t="s">
        <v>383</v>
      </c>
      <c r="P86" s="7" t="s">
        <v>10</v>
      </c>
      <c r="Q86" s="7" t="s">
        <v>10</v>
      </c>
      <c r="R86" s="7" t="s">
        <v>383</v>
      </c>
      <c r="S86" s="19">
        <f t="shared" si="12"/>
        <v>38666.666666666664</v>
      </c>
      <c r="T86" s="7" t="s">
        <v>3</v>
      </c>
      <c r="U86" s="19">
        <v>23</v>
      </c>
      <c r="V86" s="7" t="s">
        <v>387</v>
      </c>
      <c r="W86" s="19">
        <f t="shared" si="13"/>
        <v>4833.333333333333</v>
      </c>
      <c r="X86" s="7" t="s">
        <v>386</v>
      </c>
      <c r="Y86" s="7" t="s">
        <v>10</v>
      </c>
      <c r="Z86" s="7" t="s">
        <v>383</v>
      </c>
      <c r="AA86" s="7" t="s">
        <v>10</v>
      </c>
      <c r="AB86" s="7" t="s">
        <v>383</v>
      </c>
      <c r="AC86" s="7" t="s">
        <v>10</v>
      </c>
      <c r="AD86" s="7" t="s">
        <v>383</v>
      </c>
      <c r="AE86" s="19">
        <f>29000/30*15</f>
        <v>14500</v>
      </c>
      <c r="AF86" s="7" t="s">
        <v>3</v>
      </c>
      <c r="AG86" s="19">
        <v>9350</v>
      </c>
      <c r="AH86" s="7" t="s">
        <v>3</v>
      </c>
      <c r="AI86" s="7" t="s">
        <v>10</v>
      </c>
      <c r="AJ86" s="7" t="s">
        <v>383</v>
      </c>
      <c r="AK86" s="19">
        <f t="shared" si="16"/>
        <v>1560.7800000000002</v>
      </c>
      <c r="AL86" s="7" t="s">
        <v>387</v>
      </c>
      <c r="AM86" s="19">
        <f t="shared" si="15"/>
        <v>2401.2000000000003</v>
      </c>
      <c r="AN86" s="7" t="s">
        <v>4</v>
      </c>
      <c r="AO86" s="19">
        <v>600</v>
      </c>
      <c r="AP86" s="7" t="s">
        <v>3</v>
      </c>
      <c r="AQ86" s="7" t="s">
        <v>10</v>
      </c>
      <c r="AR86" s="7" t="s">
        <v>383</v>
      </c>
      <c r="AS86" s="7" t="s">
        <v>10</v>
      </c>
    </row>
    <row r="87" spans="1:45" s="8" customFormat="1" ht="22.5" customHeight="1">
      <c r="A87" s="17"/>
      <c r="B87" s="4" t="s">
        <v>5</v>
      </c>
      <c r="C87" s="4">
        <v>10</v>
      </c>
      <c r="D87" s="12" t="s">
        <v>115</v>
      </c>
      <c r="E87" s="13" t="s">
        <v>114</v>
      </c>
      <c r="F87" s="5" t="s">
        <v>360</v>
      </c>
      <c r="G87" s="14" t="s">
        <v>210</v>
      </c>
      <c r="H87" s="6" t="s">
        <v>211</v>
      </c>
      <c r="I87" s="6" t="s">
        <v>67</v>
      </c>
      <c r="J87" s="6" t="s">
        <v>354</v>
      </c>
      <c r="K87" s="19">
        <v>24000</v>
      </c>
      <c r="L87" s="19">
        <v>17506.706249999999</v>
      </c>
      <c r="M87" s="7" t="s">
        <v>10</v>
      </c>
      <c r="N87" s="7" t="s">
        <v>10</v>
      </c>
      <c r="O87" s="7" t="s">
        <v>383</v>
      </c>
      <c r="P87" s="7" t="s">
        <v>10</v>
      </c>
      <c r="Q87" s="7" t="s">
        <v>10</v>
      </c>
      <c r="R87" s="7" t="s">
        <v>383</v>
      </c>
      <c r="S87" s="19">
        <f>K87/30*40</f>
        <v>32000</v>
      </c>
      <c r="T87" s="7" t="s">
        <v>3</v>
      </c>
      <c r="U87" s="19">
        <v>23</v>
      </c>
      <c r="V87" s="7" t="s">
        <v>387</v>
      </c>
      <c r="W87" s="19">
        <f>K87/30*5</f>
        <v>4000</v>
      </c>
      <c r="X87" s="7" t="s">
        <v>386</v>
      </c>
      <c r="Y87" s="7" t="s">
        <v>10</v>
      </c>
      <c r="Z87" s="7" t="s">
        <v>383</v>
      </c>
      <c r="AA87" s="7" t="s">
        <v>10</v>
      </c>
      <c r="AB87" s="7" t="s">
        <v>383</v>
      </c>
      <c r="AC87" s="7" t="s">
        <v>10</v>
      </c>
      <c r="AD87" s="7" t="s">
        <v>383</v>
      </c>
      <c r="AE87" s="19">
        <f>23100/30*15</f>
        <v>11550</v>
      </c>
      <c r="AF87" s="7" t="s">
        <v>3</v>
      </c>
      <c r="AG87" s="19">
        <v>0</v>
      </c>
      <c r="AH87" s="7" t="s">
        <v>3</v>
      </c>
      <c r="AI87" s="7" t="s">
        <v>10</v>
      </c>
      <c r="AJ87" s="7" t="s">
        <v>383</v>
      </c>
      <c r="AK87" s="19">
        <f>IF(K87&gt;=80.04*300,80.04*300*0.13/2,K87*0.13/2)</f>
        <v>1560</v>
      </c>
      <c r="AL87" s="7" t="s">
        <v>387</v>
      </c>
      <c r="AM87" s="19">
        <f t="shared" si="15"/>
        <v>2401.2000000000003</v>
      </c>
      <c r="AN87" s="7" t="s">
        <v>4</v>
      </c>
      <c r="AO87" s="19">
        <v>600</v>
      </c>
      <c r="AP87" s="7" t="s">
        <v>3</v>
      </c>
      <c r="AQ87" s="7" t="s">
        <v>10</v>
      </c>
      <c r="AR87" s="7" t="s">
        <v>383</v>
      </c>
      <c r="AS87" s="7" t="s">
        <v>10</v>
      </c>
    </row>
    <row r="88" spans="1:45" s="8" customFormat="1" ht="22.5" customHeight="1">
      <c r="A88" s="17"/>
      <c r="B88" s="4" t="s">
        <v>5</v>
      </c>
      <c r="C88" s="4">
        <v>10</v>
      </c>
      <c r="D88" s="12" t="s">
        <v>115</v>
      </c>
      <c r="E88" s="13" t="s">
        <v>114</v>
      </c>
      <c r="F88" s="5" t="s">
        <v>360</v>
      </c>
      <c r="G88" s="14" t="s">
        <v>208</v>
      </c>
      <c r="H88" s="6" t="s">
        <v>209</v>
      </c>
      <c r="I88" s="6" t="s">
        <v>100</v>
      </c>
      <c r="J88" s="6" t="s">
        <v>354</v>
      </c>
      <c r="K88" s="19">
        <v>24000</v>
      </c>
      <c r="L88" s="19">
        <v>17506.706249999999</v>
      </c>
      <c r="M88" s="7" t="s">
        <v>10</v>
      </c>
      <c r="N88" s="7" t="s">
        <v>10</v>
      </c>
      <c r="O88" s="7" t="s">
        <v>383</v>
      </c>
      <c r="P88" s="7" t="s">
        <v>10</v>
      </c>
      <c r="Q88" s="7" t="s">
        <v>10</v>
      </c>
      <c r="R88" s="7" t="s">
        <v>383</v>
      </c>
      <c r="S88" s="19">
        <f t="shared" si="12"/>
        <v>32000</v>
      </c>
      <c r="T88" s="7" t="s">
        <v>3</v>
      </c>
      <c r="U88" s="19">
        <v>23</v>
      </c>
      <c r="V88" s="7" t="s">
        <v>387</v>
      </c>
      <c r="W88" s="19">
        <f t="shared" si="13"/>
        <v>4000</v>
      </c>
      <c r="X88" s="7" t="s">
        <v>386</v>
      </c>
      <c r="Y88" s="7" t="s">
        <v>10</v>
      </c>
      <c r="Z88" s="7" t="s">
        <v>383</v>
      </c>
      <c r="AA88" s="7" t="s">
        <v>10</v>
      </c>
      <c r="AB88" s="7" t="s">
        <v>383</v>
      </c>
      <c r="AC88" s="7" t="s">
        <v>10</v>
      </c>
      <c r="AD88" s="7" t="s">
        <v>383</v>
      </c>
      <c r="AE88" s="19">
        <f>23400/30*15</f>
        <v>11700</v>
      </c>
      <c r="AF88" s="7" t="s">
        <v>3</v>
      </c>
      <c r="AG88" s="19">
        <v>0</v>
      </c>
      <c r="AH88" s="7" t="s">
        <v>3</v>
      </c>
      <c r="AI88" s="7" t="s">
        <v>10</v>
      </c>
      <c r="AJ88" s="7" t="s">
        <v>383</v>
      </c>
      <c r="AK88" s="19">
        <f t="shared" si="16"/>
        <v>1560</v>
      </c>
      <c r="AL88" s="7" t="s">
        <v>387</v>
      </c>
      <c r="AM88" s="19">
        <f t="shared" si="15"/>
        <v>2401.2000000000003</v>
      </c>
      <c r="AN88" s="7" t="s">
        <v>4</v>
      </c>
      <c r="AO88" s="19">
        <v>600</v>
      </c>
      <c r="AP88" s="7" t="s">
        <v>3</v>
      </c>
      <c r="AQ88" s="7" t="s">
        <v>10</v>
      </c>
      <c r="AR88" s="7" t="s">
        <v>383</v>
      </c>
      <c r="AS88" s="7" t="s">
        <v>10</v>
      </c>
    </row>
    <row r="89" spans="1:45" s="8" customFormat="1" ht="22.5" customHeight="1">
      <c r="A89" s="17"/>
      <c r="B89" s="4" t="s">
        <v>5</v>
      </c>
      <c r="C89" s="4">
        <v>10</v>
      </c>
      <c r="D89" s="12" t="s">
        <v>333</v>
      </c>
      <c r="E89" s="13" t="s">
        <v>333</v>
      </c>
      <c r="F89" s="6" t="s">
        <v>355</v>
      </c>
      <c r="G89" s="14" t="s">
        <v>337</v>
      </c>
      <c r="H89" s="6" t="s">
        <v>338</v>
      </c>
      <c r="I89" s="6" t="s">
        <v>315</v>
      </c>
      <c r="J89" s="6" t="s">
        <v>354</v>
      </c>
      <c r="K89" s="19">
        <v>24000</v>
      </c>
      <c r="L89" s="19">
        <v>17506.706249999999</v>
      </c>
      <c r="M89" s="7" t="s">
        <v>10</v>
      </c>
      <c r="N89" s="7" t="s">
        <v>10</v>
      </c>
      <c r="O89" s="7" t="s">
        <v>383</v>
      </c>
      <c r="P89" s="7" t="s">
        <v>10</v>
      </c>
      <c r="Q89" s="7" t="s">
        <v>10</v>
      </c>
      <c r="R89" s="7" t="s">
        <v>383</v>
      </c>
      <c r="S89" s="19">
        <f t="shared" si="12"/>
        <v>32000</v>
      </c>
      <c r="T89" s="7" t="s">
        <v>3</v>
      </c>
      <c r="U89" s="19">
        <v>0</v>
      </c>
      <c r="V89" s="7" t="s">
        <v>387</v>
      </c>
      <c r="W89" s="19">
        <f t="shared" si="13"/>
        <v>4000</v>
      </c>
      <c r="X89" s="7" t="s">
        <v>386</v>
      </c>
      <c r="Y89" s="7" t="s">
        <v>10</v>
      </c>
      <c r="Z89" s="7" t="s">
        <v>383</v>
      </c>
      <c r="AA89" s="7" t="s">
        <v>10</v>
      </c>
      <c r="AB89" s="7" t="s">
        <v>383</v>
      </c>
      <c r="AC89" s="7" t="s">
        <v>10</v>
      </c>
      <c r="AD89" s="7" t="s">
        <v>383</v>
      </c>
      <c r="AE89" s="19">
        <v>0</v>
      </c>
      <c r="AF89" s="7" t="s">
        <v>3</v>
      </c>
      <c r="AG89" s="19">
        <v>9350</v>
      </c>
      <c r="AH89" s="7" t="s">
        <v>3</v>
      </c>
      <c r="AI89" s="7" t="s">
        <v>10</v>
      </c>
      <c r="AJ89" s="7" t="s">
        <v>383</v>
      </c>
      <c r="AK89" s="19">
        <v>1300</v>
      </c>
      <c r="AL89" s="7" t="s">
        <v>387</v>
      </c>
      <c r="AM89" s="19">
        <f t="shared" si="15"/>
        <v>2401.2000000000003</v>
      </c>
      <c r="AN89" s="7" t="s">
        <v>4</v>
      </c>
      <c r="AO89" s="19">
        <v>600</v>
      </c>
      <c r="AP89" s="7" t="s">
        <v>3</v>
      </c>
      <c r="AQ89" s="7" t="s">
        <v>10</v>
      </c>
      <c r="AR89" s="7" t="s">
        <v>383</v>
      </c>
      <c r="AS89" s="7" t="s">
        <v>10</v>
      </c>
    </row>
    <row r="90" spans="1:45" s="15" customFormat="1" ht="28.5">
      <c r="A90" s="17"/>
      <c r="B90" s="4" t="s">
        <v>5</v>
      </c>
      <c r="C90" s="4">
        <v>10</v>
      </c>
      <c r="D90" s="12" t="s">
        <v>251</v>
      </c>
      <c r="E90" s="13" t="s">
        <v>251</v>
      </c>
      <c r="F90" s="9" t="s">
        <v>359</v>
      </c>
      <c r="G90" s="14" t="s">
        <v>252</v>
      </c>
      <c r="H90" s="6" t="s">
        <v>253</v>
      </c>
      <c r="I90" s="6" t="s">
        <v>254</v>
      </c>
      <c r="J90" s="6" t="s">
        <v>353</v>
      </c>
      <c r="K90" s="19">
        <v>21000</v>
      </c>
      <c r="L90" s="19">
        <v>15387.3</v>
      </c>
      <c r="M90" s="7" t="s">
        <v>10</v>
      </c>
      <c r="N90" s="7" t="s">
        <v>10</v>
      </c>
      <c r="O90" s="7" t="s">
        <v>383</v>
      </c>
      <c r="P90" s="7" t="s">
        <v>10</v>
      </c>
      <c r="Q90" s="7" t="s">
        <v>10</v>
      </c>
      <c r="R90" s="7" t="s">
        <v>383</v>
      </c>
      <c r="S90" s="19">
        <f t="shared" si="12"/>
        <v>28000</v>
      </c>
      <c r="T90" s="7" t="s">
        <v>3</v>
      </c>
      <c r="U90" s="19">
        <v>27.5</v>
      </c>
      <c r="V90" s="7" t="s">
        <v>387</v>
      </c>
      <c r="W90" s="19">
        <f t="shared" si="13"/>
        <v>3500</v>
      </c>
      <c r="X90" s="7" t="s">
        <v>386</v>
      </c>
      <c r="Y90" s="7" t="s">
        <v>10</v>
      </c>
      <c r="Z90" s="7" t="s">
        <v>383</v>
      </c>
      <c r="AA90" s="7" t="s">
        <v>10</v>
      </c>
      <c r="AB90" s="7" t="s">
        <v>383</v>
      </c>
      <c r="AC90" s="7" t="s">
        <v>10</v>
      </c>
      <c r="AD90" s="7" t="s">
        <v>383</v>
      </c>
      <c r="AE90" s="19">
        <f>20300/30*20</f>
        <v>13533.333333333332</v>
      </c>
      <c r="AF90" s="7" t="s">
        <v>3</v>
      </c>
      <c r="AG90" s="19">
        <v>9350</v>
      </c>
      <c r="AH90" s="7" t="s">
        <v>3</v>
      </c>
      <c r="AI90" s="7" t="s">
        <v>10</v>
      </c>
      <c r="AJ90" s="7" t="s">
        <v>383</v>
      </c>
      <c r="AK90" s="19">
        <f>IF(K90&gt;=80.04*300,80.04*300*0.13/2,K90*0.13/2)</f>
        <v>1365</v>
      </c>
      <c r="AL90" s="7" t="s">
        <v>387</v>
      </c>
      <c r="AM90" s="19">
        <f t="shared" si="15"/>
        <v>2401.2000000000003</v>
      </c>
      <c r="AN90" s="7" t="s">
        <v>4</v>
      </c>
      <c r="AO90" s="19">
        <v>600</v>
      </c>
      <c r="AP90" s="7" t="s">
        <v>3</v>
      </c>
      <c r="AQ90" s="7" t="s">
        <v>10</v>
      </c>
      <c r="AR90" s="7" t="s">
        <v>383</v>
      </c>
      <c r="AS90" s="7" t="s">
        <v>10</v>
      </c>
    </row>
    <row r="91" spans="1:45" s="15" customFormat="1" ht="28.5">
      <c r="A91" s="17"/>
      <c r="B91" s="4" t="s">
        <v>5</v>
      </c>
      <c r="C91" s="4">
        <v>10</v>
      </c>
      <c r="D91" s="12" t="s">
        <v>261</v>
      </c>
      <c r="E91" s="13" t="s">
        <v>251</v>
      </c>
      <c r="F91" s="9" t="s">
        <v>359</v>
      </c>
      <c r="G91" s="14" t="s">
        <v>262</v>
      </c>
      <c r="H91" s="6" t="s">
        <v>263</v>
      </c>
      <c r="I91" s="6" t="s">
        <v>264</v>
      </c>
      <c r="J91" s="6" t="s">
        <v>353</v>
      </c>
      <c r="K91" s="19">
        <v>21000</v>
      </c>
      <c r="L91" s="19">
        <v>15387.3</v>
      </c>
      <c r="M91" s="7" t="s">
        <v>10</v>
      </c>
      <c r="N91" s="7" t="s">
        <v>10</v>
      </c>
      <c r="O91" s="7" t="s">
        <v>383</v>
      </c>
      <c r="P91" s="7" t="s">
        <v>10</v>
      </c>
      <c r="Q91" s="7" t="s">
        <v>10</v>
      </c>
      <c r="R91" s="7" t="s">
        <v>383</v>
      </c>
      <c r="S91" s="19">
        <f t="shared" si="12"/>
        <v>28000</v>
      </c>
      <c r="T91" s="7" t="s">
        <v>3</v>
      </c>
      <c r="U91" s="19">
        <v>23</v>
      </c>
      <c r="V91" s="7" t="s">
        <v>387</v>
      </c>
      <c r="W91" s="19">
        <f t="shared" si="13"/>
        <v>3500</v>
      </c>
      <c r="X91" s="7" t="s">
        <v>386</v>
      </c>
      <c r="Y91" s="7" t="s">
        <v>10</v>
      </c>
      <c r="Z91" s="7" t="s">
        <v>383</v>
      </c>
      <c r="AA91" s="7" t="s">
        <v>10</v>
      </c>
      <c r="AB91" s="7" t="s">
        <v>383</v>
      </c>
      <c r="AC91" s="7" t="s">
        <v>10</v>
      </c>
      <c r="AD91" s="7" t="s">
        <v>383</v>
      </c>
      <c r="AE91" s="19">
        <f>18800/30*15</f>
        <v>9400</v>
      </c>
      <c r="AF91" s="7" t="s">
        <v>3</v>
      </c>
      <c r="AG91" s="19">
        <v>9350</v>
      </c>
      <c r="AH91" s="7" t="s">
        <v>3</v>
      </c>
      <c r="AI91" s="7" t="s">
        <v>10</v>
      </c>
      <c r="AJ91" s="7" t="s">
        <v>383</v>
      </c>
      <c r="AK91" s="19">
        <v>1200</v>
      </c>
      <c r="AL91" s="7" t="s">
        <v>387</v>
      </c>
      <c r="AM91" s="19">
        <f t="shared" si="15"/>
        <v>2401.2000000000003</v>
      </c>
      <c r="AN91" s="7" t="s">
        <v>4</v>
      </c>
      <c r="AO91" s="19">
        <v>600</v>
      </c>
      <c r="AP91" s="7" t="s">
        <v>3</v>
      </c>
      <c r="AQ91" s="7" t="s">
        <v>10</v>
      </c>
      <c r="AR91" s="7" t="s">
        <v>383</v>
      </c>
      <c r="AS91" s="7" t="s">
        <v>10</v>
      </c>
    </row>
    <row r="92" spans="1:45" s="8" customFormat="1" ht="22.5" customHeight="1">
      <c r="A92" s="17"/>
      <c r="B92" s="4" t="s">
        <v>5</v>
      </c>
      <c r="C92" s="4">
        <v>10</v>
      </c>
      <c r="D92" s="12" t="s">
        <v>235</v>
      </c>
      <c r="E92" s="13" t="s">
        <v>234</v>
      </c>
      <c r="F92" s="5" t="s">
        <v>361</v>
      </c>
      <c r="G92" s="14" t="s">
        <v>236</v>
      </c>
      <c r="H92" s="6" t="s">
        <v>237</v>
      </c>
      <c r="I92" s="6" t="s">
        <v>238</v>
      </c>
      <c r="J92" s="6" t="s">
        <v>354</v>
      </c>
      <c r="K92" s="19">
        <v>14700</v>
      </c>
      <c r="L92" s="19">
        <v>11107.325000000001</v>
      </c>
      <c r="M92" s="7" t="s">
        <v>10</v>
      </c>
      <c r="N92" s="7" t="s">
        <v>10</v>
      </c>
      <c r="O92" s="7" t="s">
        <v>383</v>
      </c>
      <c r="P92" s="7" t="s">
        <v>10</v>
      </c>
      <c r="Q92" s="7" t="s">
        <v>10</v>
      </c>
      <c r="R92" s="7" t="s">
        <v>383</v>
      </c>
      <c r="S92" s="19">
        <f t="shared" si="12"/>
        <v>19600</v>
      </c>
      <c r="T92" s="7" t="s">
        <v>3</v>
      </c>
      <c r="U92" s="19">
        <v>0</v>
      </c>
      <c r="V92" s="7" t="s">
        <v>387</v>
      </c>
      <c r="W92" s="19">
        <f t="shared" si="13"/>
        <v>2450</v>
      </c>
      <c r="X92" s="7" t="s">
        <v>386</v>
      </c>
      <c r="Y92" s="7" t="s">
        <v>10</v>
      </c>
      <c r="Z92" s="7" t="s">
        <v>383</v>
      </c>
      <c r="AA92" s="7" t="s">
        <v>10</v>
      </c>
      <c r="AB92" s="7" t="s">
        <v>383</v>
      </c>
      <c r="AC92" s="7" t="s">
        <v>10</v>
      </c>
      <c r="AD92" s="7" t="s">
        <v>383</v>
      </c>
      <c r="AE92" s="19">
        <v>0</v>
      </c>
      <c r="AF92" s="7" t="s">
        <v>3</v>
      </c>
      <c r="AG92" s="19">
        <v>9350</v>
      </c>
      <c r="AH92" s="7" t="s">
        <v>3</v>
      </c>
      <c r="AI92" s="7" t="s">
        <v>10</v>
      </c>
      <c r="AJ92" s="7" t="s">
        <v>383</v>
      </c>
      <c r="AK92" s="19">
        <v>500</v>
      </c>
      <c r="AL92" s="7" t="s">
        <v>387</v>
      </c>
      <c r="AM92" s="19">
        <f t="shared" si="15"/>
        <v>2401.2000000000003</v>
      </c>
      <c r="AN92" s="7" t="s">
        <v>4</v>
      </c>
      <c r="AO92" s="19">
        <v>600</v>
      </c>
      <c r="AP92" s="7" t="s">
        <v>3</v>
      </c>
      <c r="AQ92" s="7" t="s">
        <v>10</v>
      </c>
      <c r="AR92" s="7" t="s">
        <v>383</v>
      </c>
      <c r="AS92" s="7" t="s">
        <v>10</v>
      </c>
    </row>
    <row r="93" spans="1:45" s="15" customFormat="1" ht="22.5" customHeight="1">
      <c r="A93" s="17"/>
      <c r="B93" s="4" t="s">
        <v>5</v>
      </c>
      <c r="C93" s="4">
        <v>9</v>
      </c>
      <c r="D93" s="12" t="s">
        <v>244</v>
      </c>
      <c r="E93" s="13" t="s">
        <v>243</v>
      </c>
      <c r="F93" s="5" t="s">
        <v>361</v>
      </c>
      <c r="G93" s="14" t="s">
        <v>245</v>
      </c>
      <c r="H93" s="6" t="s">
        <v>105</v>
      </c>
      <c r="I93" s="6" t="s">
        <v>246</v>
      </c>
      <c r="J93" s="6" t="s">
        <v>354</v>
      </c>
      <c r="K93" s="19">
        <v>26000</v>
      </c>
      <c r="L93" s="19">
        <v>19036.306249999998</v>
      </c>
      <c r="M93" s="7" t="s">
        <v>10</v>
      </c>
      <c r="N93" s="7" t="s">
        <v>10</v>
      </c>
      <c r="O93" s="7" t="s">
        <v>383</v>
      </c>
      <c r="P93" s="7" t="s">
        <v>10</v>
      </c>
      <c r="Q93" s="7" t="s">
        <v>10</v>
      </c>
      <c r="R93" s="7" t="s">
        <v>383</v>
      </c>
      <c r="S93" s="19">
        <f t="shared" si="12"/>
        <v>34666.666666666664</v>
      </c>
      <c r="T93" s="7" t="s">
        <v>3</v>
      </c>
      <c r="U93" s="19">
        <v>41</v>
      </c>
      <c r="V93" s="7" t="s">
        <v>387</v>
      </c>
      <c r="W93" s="19">
        <f t="shared" si="13"/>
        <v>4333.333333333333</v>
      </c>
      <c r="X93" s="7" t="s">
        <v>386</v>
      </c>
      <c r="Y93" s="7" t="s">
        <v>10</v>
      </c>
      <c r="Z93" s="7" t="s">
        <v>383</v>
      </c>
      <c r="AA93" s="7" t="s">
        <v>10</v>
      </c>
      <c r="AB93" s="7" t="s">
        <v>383</v>
      </c>
      <c r="AC93" s="7" t="s">
        <v>10</v>
      </c>
      <c r="AD93" s="7" t="s">
        <v>383</v>
      </c>
      <c r="AE93" s="19">
        <f>25500/30*25</f>
        <v>21250</v>
      </c>
      <c r="AF93" s="7" t="s">
        <v>3</v>
      </c>
      <c r="AG93" s="19">
        <v>9350</v>
      </c>
      <c r="AH93" s="7" t="s">
        <v>3</v>
      </c>
      <c r="AI93" s="7" t="s">
        <v>10</v>
      </c>
      <c r="AJ93" s="7" t="s">
        <v>383</v>
      </c>
      <c r="AK93" s="19">
        <f t="shared" si="14"/>
        <v>1560.7800000000002</v>
      </c>
      <c r="AL93" s="7" t="s">
        <v>387</v>
      </c>
      <c r="AM93" s="19">
        <f t="shared" si="15"/>
        <v>2401.2000000000003</v>
      </c>
      <c r="AN93" s="7" t="s">
        <v>4</v>
      </c>
      <c r="AO93" s="19">
        <v>600</v>
      </c>
      <c r="AP93" s="7" t="s">
        <v>3</v>
      </c>
      <c r="AQ93" s="7" t="s">
        <v>10</v>
      </c>
      <c r="AR93" s="7" t="s">
        <v>383</v>
      </c>
      <c r="AS93" s="7" t="s">
        <v>10</v>
      </c>
    </row>
    <row r="94" spans="1:45" s="8" customFormat="1" ht="22.5" customHeight="1">
      <c r="A94" s="17"/>
      <c r="B94" s="4" t="s">
        <v>5</v>
      </c>
      <c r="C94" s="4">
        <v>9</v>
      </c>
      <c r="D94" s="12" t="s">
        <v>243</v>
      </c>
      <c r="E94" s="13" t="s">
        <v>243</v>
      </c>
      <c r="F94" s="5" t="s">
        <v>361</v>
      </c>
      <c r="G94" s="14" t="s">
        <v>247</v>
      </c>
      <c r="H94" s="6" t="s">
        <v>36</v>
      </c>
      <c r="I94" s="6" t="s">
        <v>248</v>
      </c>
      <c r="J94" s="6" t="s">
        <v>354</v>
      </c>
      <c r="K94" s="19">
        <v>26000</v>
      </c>
      <c r="L94" s="19">
        <v>19036.306249999998</v>
      </c>
      <c r="M94" s="7" t="s">
        <v>10</v>
      </c>
      <c r="N94" s="7" t="s">
        <v>10</v>
      </c>
      <c r="O94" s="7" t="s">
        <v>383</v>
      </c>
      <c r="P94" s="7" t="s">
        <v>10</v>
      </c>
      <c r="Q94" s="7" t="s">
        <v>10</v>
      </c>
      <c r="R94" s="7" t="s">
        <v>383</v>
      </c>
      <c r="S94" s="19">
        <f t="shared" si="12"/>
        <v>34666.666666666664</v>
      </c>
      <c r="T94" s="7" t="s">
        <v>3</v>
      </c>
      <c r="U94" s="19">
        <v>0</v>
      </c>
      <c r="V94" s="7" t="s">
        <v>387</v>
      </c>
      <c r="W94" s="19">
        <f t="shared" si="13"/>
        <v>4333.333333333333</v>
      </c>
      <c r="X94" s="7" t="s">
        <v>386</v>
      </c>
      <c r="Y94" s="7" t="s">
        <v>10</v>
      </c>
      <c r="Z94" s="7" t="s">
        <v>383</v>
      </c>
      <c r="AA94" s="7" t="s">
        <v>10</v>
      </c>
      <c r="AB94" s="7" t="s">
        <v>383</v>
      </c>
      <c r="AC94" s="7" t="s">
        <v>10</v>
      </c>
      <c r="AD94" s="7" t="s">
        <v>383</v>
      </c>
      <c r="AE94" s="19">
        <v>0</v>
      </c>
      <c r="AF94" s="7" t="s">
        <v>3</v>
      </c>
      <c r="AG94" s="19">
        <v>9350</v>
      </c>
      <c r="AH94" s="7" t="s">
        <v>3</v>
      </c>
      <c r="AI94" s="7" t="s">
        <v>10</v>
      </c>
      <c r="AJ94" s="7" t="s">
        <v>383</v>
      </c>
      <c r="AK94" s="19">
        <f t="shared" si="14"/>
        <v>1560.7800000000002</v>
      </c>
      <c r="AL94" s="7" t="s">
        <v>387</v>
      </c>
      <c r="AM94" s="19">
        <f t="shared" si="15"/>
        <v>2401.2000000000003</v>
      </c>
      <c r="AN94" s="7" t="s">
        <v>4</v>
      </c>
      <c r="AO94" s="19">
        <v>600</v>
      </c>
      <c r="AP94" s="7" t="s">
        <v>3</v>
      </c>
      <c r="AQ94" s="7" t="s">
        <v>10</v>
      </c>
      <c r="AR94" s="7" t="s">
        <v>383</v>
      </c>
      <c r="AS94" s="7" t="s">
        <v>10</v>
      </c>
    </row>
    <row r="95" spans="1:45" s="8" customFormat="1" ht="22.5" customHeight="1">
      <c r="A95" s="17"/>
      <c r="B95" s="4" t="s">
        <v>5</v>
      </c>
      <c r="C95" s="4">
        <v>9</v>
      </c>
      <c r="D95" s="12" t="s">
        <v>243</v>
      </c>
      <c r="E95" s="13" t="s">
        <v>243</v>
      </c>
      <c r="F95" s="5" t="s">
        <v>358</v>
      </c>
      <c r="G95" s="14" t="s">
        <v>480</v>
      </c>
      <c r="H95" s="6" t="s">
        <v>481</v>
      </c>
      <c r="I95" s="6" t="s">
        <v>482</v>
      </c>
      <c r="J95" s="6" t="s">
        <v>354</v>
      </c>
      <c r="K95" s="19">
        <v>26000</v>
      </c>
      <c r="L95" s="19">
        <v>19036.306249999998</v>
      </c>
      <c r="M95" s="7" t="s">
        <v>10</v>
      </c>
      <c r="N95" s="7" t="s">
        <v>10</v>
      </c>
      <c r="O95" s="7" t="s">
        <v>383</v>
      </c>
      <c r="P95" s="7" t="s">
        <v>10</v>
      </c>
      <c r="Q95" s="7" t="s">
        <v>10</v>
      </c>
      <c r="R95" s="7" t="s">
        <v>383</v>
      </c>
      <c r="S95" s="19">
        <f t="shared" ref="S95" si="17">K95/30*40</f>
        <v>34666.666666666664</v>
      </c>
      <c r="T95" s="7" t="s">
        <v>3</v>
      </c>
      <c r="U95" s="19">
        <v>0</v>
      </c>
      <c r="V95" s="7" t="s">
        <v>387</v>
      </c>
      <c r="W95" s="19">
        <f t="shared" ref="W95" si="18">K95/30*5</f>
        <v>4333.333333333333</v>
      </c>
      <c r="X95" s="7" t="s">
        <v>386</v>
      </c>
      <c r="Y95" s="7" t="s">
        <v>10</v>
      </c>
      <c r="Z95" s="7" t="s">
        <v>383</v>
      </c>
      <c r="AA95" s="7" t="s">
        <v>10</v>
      </c>
      <c r="AB95" s="7" t="s">
        <v>383</v>
      </c>
      <c r="AC95" s="7" t="s">
        <v>10</v>
      </c>
      <c r="AD95" s="7" t="s">
        <v>383</v>
      </c>
      <c r="AE95" s="19">
        <v>0</v>
      </c>
      <c r="AF95" s="7" t="s">
        <v>3</v>
      </c>
      <c r="AG95" s="19">
        <v>9350</v>
      </c>
      <c r="AH95" s="7" t="s">
        <v>3</v>
      </c>
      <c r="AI95" s="7" t="s">
        <v>10</v>
      </c>
      <c r="AJ95" s="7" t="s">
        <v>383</v>
      </c>
      <c r="AK95" s="19">
        <v>0</v>
      </c>
      <c r="AL95" s="7" t="s">
        <v>387</v>
      </c>
      <c r="AM95" s="19">
        <f t="shared" si="15"/>
        <v>2401.2000000000003</v>
      </c>
      <c r="AN95" s="7" t="s">
        <v>4</v>
      </c>
      <c r="AO95" s="19">
        <v>600</v>
      </c>
      <c r="AP95" s="7" t="s">
        <v>3</v>
      </c>
      <c r="AQ95" s="7" t="s">
        <v>10</v>
      </c>
      <c r="AR95" s="7" t="s">
        <v>383</v>
      </c>
      <c r="AS95" s="7" t="s">
        <v>10</v>
      </c>
    </row>
    <row r="96" spans="1:45" s="8" customFormat="1" ht="22.5" customHeight="1">
      <c r="A96" s="17"/>
      <c r="B96" s="4" t="s">
        <v>5</v>
      </c>
      <c r="C96" s="4">
        <v>9</v>
      </c>
      <c r="D96" s="12" t="s">
        <v>243</v>
      </c>
      <c r="E96" s="13" t="s">
        <v>243</v>
      </c>
      <c r="F96" s="5" t="s">
        <v>358</v>
      </c>
      <c r="G96" s="14" t="s">
        <v>410</v>
      </c>
      <c r="H96" s="6" t="s">
        <v>411</v>
      </c>
      <c r="I96" s="6" t="s">
        <v>412</v>
      </c>
      <c r="J96" s="6" t="s">
        <v>354</v>
      </c>
      <c r="K96" s="19">
        <v>23500</v>
      </c>
      <c r="L96" s="19">
        <v>17124.306249999998</v>
      </c>
      <c r="M96" s="7" t="s">
        <v>10</v>
      </c>
      <c r="N96" s="7" t="s">
        <v>10</v>
      </c>
      <c r="O96" s="7" t="s">
        <v>383</v>
      </c>
      <c r="P96" s="7" t="s">
        <v>10</v>
      </c>
      <c r="Q96" s="7" t="s">
        <v>10</v>
      </c>
      <c r="R96" s="7" t="s">
        <v>383</v>
      </c>
      <c r="S96" s="19">
        <f t="shared" si="12"/>
        <v>31333.333333333336</v>
      </c>
      <c r="T96" s="7" t="s">
        <v>3</v>
      </c>
      <c r="U96" s="19">
        <v>0</v>
      </c>
      <c r="V96" s="7" t="s">
        <v>387</v>
      </c>
      <c r="W96" s="19">
        <f t="shared" si="13"/>
        <v>3916.666666666667</v>
      </c>
      <c r="X96" s="7" t="s">
        <v>386</v>
      </c>
      <c r="Y96" s="7" t="s">
        <v>10</v>
      </c>
      <c r="Z96" s="7" t="s">
        <v>383</v>
      </c>
      <c r="AA96" s="7" t="s">
        <v>10</v>
      </c>
      <c r="AB96" s="7" t="s">
        <v>383</v>
      </c>
      <c r="AC96" s="7" t="s">
        <v>10</v>
      </c>
      <c r="AD96" s="7" t="s">
        <v>383</v>
      </c>
      <c r="AE96" s="19">
        <v>0</v>
      </c>
      <c r="AF96" s="7" t="s">
        <v>3</v>
      </c>
      <c r="AG96" s="19">
        <v>9350</v>
      </c>
      <c r="AH96" s="7" t="s">
        <v>3</v>
      </c>
      <c r="AI96" s="7" t="s">
        <v>10</v>
      </c>
      <c r="AJ96" s="7" t="s">
        <v>383</v>
      </c>
      <c r="AK96" s="19">
        <f>IF(K96&gt;=80.04*300,80.04*300*0.05/2,K96*0.05/2)</f>
        <v>587.5</v>
      </c>
      <c r="AL96" s="7" t="s">
        <v>387</v>
      </c>
      <c r="AM96" s="19">
        <f t="shared" si="15"/>
        <v>2401.2000000000003</v>
      </c>
      <c r="AN96" s="7" t="s">
        <v>4</v>
      </c>
      <c r="AO96" s="19">
        <v>600</v>
      </c>
      <c r="AP96" s="7" t="s">
        <v>3</v>
      </c>
      <c r="AQ96" s="7" t="s">
        <v>10</v>
      </c>
      <c r="AR96" s="7" t="s">
        <v>383</v>
      </c>
      <c r="AS96" s="7" t="s">
        <v>10</v>
      </c>
    </row>
    <row r="97" spans="1:45" s="8" customFormat="1" ht="22.5" customHeight="1">
      <c r="A97" s="17"/>
      <c r="B97" s="4" t="s">
        <v>5</v>
      </c>
      <c r="C97" s="4">
        <v>9</v>
      </c>
      <c r="D97" s="12" t="s">
        <v>243</v>
      </c>
      <c r="E97" s="13" t="s">
        <v>243</v>
      </c>
      <c r="F97" s="5" t="s">
        <v>361</v>
      </c>
      <c r="G97" s="14" t="s">
        <v>399</v>
      </c>
      <c r="H97" s="6" t="s">
        <v>211</v>
      </c>
      <c r="I97" s="6" t="s">
        <v>159</v>
      </c>
      <c r="J97" s="6" t="s">
        <v>353</v>
      </c>
      <c r="K97" s="19">
        <v>22500</v>
      </c>
      <c r="L97" s="19">
        <v>16375.125</v>
      </c>
      <c r="M97" s="7" t="s">
        <v>10</v>
      </c>
      <c r="N97" s="7" t="s">
        <v>10</v>
      </c>
      <c r="O97" s="7" t="s">
        <v>383</v>
      </c>
      <c r="P97" s="7" t="s">
        <v>10</v>
      </c>
      <c r="Q97" s="7" t="s">
        <v>10</v>
      </c>
      <c r="R97" s="7" t="s">
        <v>383</v>
      </c>
      <c r="S97" s="19">
        <f t="shared" si="12"/>
        <v>30000</v>
      </c>
      <c r="T97" s="7" t="s">
        <v>3</v>
      </c>
      <c r="U97" s="19">
        <v>0</v>
      </c>
      <c r="V97" s="7" t="s">
        <v>387</v>
      </c>
      <c r="W97" s="19">
        <f t="shared" si="13"/>
        <v>3750</v>
      </c>
      <c r="X97" s="7" t="s">
        <v>386</v>
      </c>
      <c r="Y97" s="7" t="s">
        <v>10</v>
      </c>
      <c r="Z97" s="7" t="s">
        <v>383</v>
      </c>
      <c r="AA97" s="7" t="s">
        <v>10</v>
      </c>
      <c r="AB97" s="7" t="s">
        <v>383</v>
      </c>
      <c r="AC97" s="7" t="s">
        <v>10</v>
      </c>
      <c r="AD97" s="7" t="s">
        <v>383</v>
      </c>
      <c r="AE97" s="19">
        <v>0</v>
      </c>
      <c r="AF97" s="7" t="s">
        <v>3</v>
      </c>
      <c r="AG97" s="19">
        <v>9350</v>
      </c>
      <c r="AH97" s="7" t="s">
        <v>3</v>
      </c>
      <c r="AI97" s="7" t="s">
        <v>10</v>
      </c>
      <c r="AJ97" s="7" t="s">
        <v>383</v>
      </c>
      <c r="AK97" s="19">
        <f t="shared" ref="AK97" si="19">IF(K97&gt;=80.04*300,80.04*300*0.13/2,K97*0.13/2)</f>
        <v>1462.5</v>
      </c>
      <c r="AL97" s="7" t="s">
        <v>387</v>
      </c>
      <c r="AM97" s="19">
        <f t="shared" si="15"/>
        <v>2401.2000000000003</v>
      </c>
      <c r="AN97" s="7" t="s">
        <v>4</v>
      </c>
      <c r="AO97" s="19">
        <v>600</v>
      </c>
      <c r="AP97" s="7" t="s">
        <v>3</v>
      </c>
      <c r="AQ97" s="7" t="s">
        <v>10</v>
      </c>
      <c r="AR97" s="7" t="s">
        <v>383</v>
      </c>
      <c r="AS97" s="7" t="s">
        <v>10</v>
      </c>
    </row>
    <row r="98" spans="1:45" s="15" customFormat="1" ht="22.5" customHeight="1">
      <c r="A98" s="17"/>
      <c r="B98" s="4" t="s">
        <v>5</v>
      </c>
      <c r="C98" s="4">
        <v>9</v>
      </c>
      <c r="D98" s="12" t="s">
        <v>243</v>
      </c>
      <c r="E98" s="13" t="s">
        <v>243</v>
      </c>
      <c r="F98" s="5" t="s">
        <v>357</v>
      </c>
      <c r="G98" s="14" t="s">
        <v>258</v>
      </c>
      <c r="H98" s="6" t="s">
        <v>259</v>
      </c>
      <c r="I98" s="6" t="s">
        <v>260</v>
      </c>
      <c r="J98" s="6" t="s">
        <v>353</v>
      </c>
      <c r="K98" s="19">
        <v>21000</v>
      </c>
      <c r="L98" s="19">
        <v>15387.3</v>
      </c>
      <c r="M98" s="7" t="s">
        <v>10</v>
      </c>
      <c r="N98" s="7" t="s">
        <v>10</v>
      </c>
      <c r="O98" s="7" t="s">
        <v>383</v>
      </c>
      <c r="P98" s="7" t="s">
        <v>10</v>
      </c>
      <c r="Q98" s="7" t="s">
        <v>10</v>
      </c>
      <c r="R98" s="7" t="s">
        <v>383</v>
      </c>
      <c r="S98" s="19">
        <f t="shared" si="12"/>
        <v>28000</v>
      </c>
      <c r="T98" s="7" t="s">
        <v>3</v>
      </c>
      <c r="U98" s="19">
        <v>41</v>
      </c>
      <c r="V98" s="7" t="s">
        <v>387</v>
      </c>
      <c r="W98" s="19">
        <f t="shared" si="13"/>
        <v>3500</v>
      </c>
      <c r="X98" s="7" t="s">
        <v>386</v>
      </c>
      <c r="Y98" s="7" t="s">
        <v>10</v>
      </c>
      <c r="Z98" s="7" t="s">
        <v>383</v>
      </c>
      <c r="AA98" s="7" t="s">
        <v>10</v>
      </c>
      <c r="AB98" s="7" t="s">
        <v>383</v>
      </c>
      <c r="AC98" s="7" t="s">
        <v>10</v>
      </c>
      <c r="AD98" s="7" t="s">
        <v>383</v>
      </c>
      <c r="AE98" s="19">
        <f>19600/30*25</f>
        <v>16333.333333333334</v>
      </c>
      <c r="AF98" s="7" t="s">
        <v>3</v>
      </c>
      <c r="AG98" s="19">
        <v>9350</v>
      </c>
      <c r="AH98" s="7" t="s">
        <v>3</v>
      </c>
      <c r="AI98" s="7" t="s">
        <v>10</v>
      </c>
      <c r="AJ98" s="7" t="s">
        <v>383</v>
      </c>
      <c r="AK98" s="19">
        <f t="shared" si="14"/>
        <v>1365</v>
      </c>
      <c r="AL98" s="7" t="s">
        <v>387</v>
      </c>
      <c r="AM98" s="19">
        <f t="shared" si="15"/>
        <v>2401.2000000000003</v>
      </c>
      <c r="AN98" s="7" t="s">
        <v>4</v>
      </c>
      <c r="AO98" s="19">
        <v>600</v>
      </c>
      <c r="AP98" s="7" t="s">
        <v>3</v>
      </c>
      <c r="AQ98" s="7" t="s">
        <v>10</v>
      </c>
      <c r="AR98" s="7" t="s">
        <v>383</v>
      </c>
      <c r="AS98" s="7" t="s">
        <v>10</v>
      </c>
    </row>
    <row r="99" spans="1:45" s="15" customFormat="1" ht="22.5" customHeight="1">
      <c r="A99" s="17"/>
      <c r="B99" s="4" t="s">
        <v>5</v>
      </c>
      <c r="C99" s="4">
        <v>9</v>
      </c>
      <c r="D99" s="12" t="s">
        <v>243</v>
      </c>
      <c r="E99" s="13" t="s">
        <v>243</v>
      </c>
      <c r="F99" s="9" t="s">
        <v>356</v>
      </c>
      <c r="G99" s="14" t="s">
        <v>270</v>
      </c>
      <c r="H99" s="6" t="s">
        <v>54</v>
      </c>
      <c r="I99" s="6" t="s">
        <v>225</v>
      </c>
      <c r="J99" s="6" t="s">
        <v>354</v>
      </c>
      <c r="K99" s="19">
        <v>20000</v>
      </c>
      <c r="L99" s="19">
        <v>14712.119999999999</v>
      </c>
      <c r="M99" s="7" t="s">
        <v>10</v>
      </c>
      <c r="N99" s="7" t="s">
        <v>10</v>
      </c>
      <c r="O99" s="7" t="s">
        <v>383</v>
      </c>
      <c r="P99" s="7" t="s">
        <v>10</v>
      </c>
      <c r="Q99" s="7" t="s">
        <v>10</v>
      </c>
      <c r="R99" s="7" t="s">
        <v>383</v>
      </c>
      <c r="S99" s="19">
        <f>K99/30*40</f>
        <v>26666.666666666664</v>
      </c>
      <c r="T99" s="7" t="s">
        <v>3</v>
      </c>
      <c r="U99" s="19">
        <v>0</v>
      </c>
      <c r="V99" s="7" t="s">
        <v>387</v>
      </c>
      <c r="W99" s="19">
        <f>K99/30*5</f>
        <v>3333.333333333333</v>
      </c>
      <c r="X99" s="7" t="s">
        <v>386</v>
      </c>
      <c r="Y99" s="7" t="s">
        <v>10</v>
      </c>
      <c r="Z99" s="7" t="s">
        <v>383</v>
      </c>
      <c r="AA99" s="7" t="s">
        <v>10</v>
      </c>
      <c r="AB99" s="7" t="s">
        <v>383</v>
      </c>
      <c r="AC99" s="7" t="s">
        <v>10</v>
      </c>
      <c r="AD99" s="7" t="s">
        <v>383</v>
      </c>
      <c r="AE99" s="19">
        <v>0</v>
      </c>
      <c r="AF99" s="7" t="s">
        <v>3</v>
      </c>
      <c r="AG99" s="19">
        <v>9350</v>
      </c>
      <c r="AH99" s="7" t="s">
        <v>3</v>
      </c>
      <c r="AI99" s="7" t="s">
        <v>10</v>
      </c>
      <c r="AJ99" s="7" t="s">
        <v>383</v>
      </c>
      <c r="AK99" s="19">
        <f>IF(K99&gt;=80.04*300,80.04*300*0.13/2,K99*0.13/2)</f>
        <v>1300</v>
      </c>
      <c r="AL99" s="7" t="s">
        <v>387</v>
      </c>
      <c r="AM99" s="19">
        <f t="shared" si="15"/>
        <v>2401.2000000000003</v>
      </c>
      <c r="AN99" s="7" t="s">
        <v>4</v>
      </c>
      <c r="AO99" s="19">
        <v>600</v>
      </c>
      <c r="AP99" s="7" t="s">
        <v>3</v>
      </c>
      <c r="AQ99" s="7" t="s">
        <v>10</v>
      </c>
      <c r="AR99" s="7" t="s">
        <v>383</v>
      </c>
      <c r="AS99" s="7" t="s">
        <v>10</v>
      </c>
    </row>
    <row r="100" spans="1:45" s="15" customFormat="1" ht="22.5" customHeight="1">
      <c r="A100" s="17"/>
      <c r="B100" s="4" t="s">
        <v>5</v>
      </c>
      <c r="C100" s="4">
        <v>9</v>
      </c>
      <c r="D100" s="12" t="s">
        <v>271</v>
      </c>
      <c r="E100" s="13" t="s">
        <v>243</v>
      </c>
      <c r="F100" s="5" t="s">
        <v>361</v>
      </c>
      <c r="G100" s="14" t="s">
        <v>17</v>
      </c>
      <c r="H100" s="6" t="s">
        <v>209</v>
      </c>
      <c r="I100" s="6" t="s">
        <v>272</v>
      </c>
      <c r="J100" s="6" t="s">
        <v>354</v>
      </c>
      <c r="K100" s="19">
        <v>17500</v>
      </c>
      <c r="L100" s="19">
        <v>13011.744999999999</v>
      </c>
      <c r="M100" s="7" t="s">
        <v>10</v>
      </c>
      <c r="N100" s="7" t="s">
        <v>10</v>
      </c>
      <c r="O100" s="7" t="s">
        <v>383</v>
      </c>
      <c r="P100" s="7" t="s">
        <v>10</v>
      </c>
      <c r="Q100" s="7" t="s">
        <v>10</v>
      </c>
      <c r="R100" s="7" t="s">
        <v>383</v>
      </c>
      <c r="S100" s="19">
        <f>K100/30*40</f>
        <v>23333.333333333336</v>
      </c>
      <c r="T100" s="7" t="s">
        <v>3</v>
      </c>
      <c r="U100" s="19">
        <v>23</v>
      </c>
      <c r="V100" s="7" t="s">
        <v>387</v>
      </c>
      <c r="W100" s="19">
        <f>K100/30*5</f>
        <v>2916.666666666667</v>
      </c>
      <c r="X100" s="7" t="s">
        <v>386</v>
      </c>
      <c r="Y100" s="7" t="s">
        <v>10</v>
      </c>
      <c r="Z100" s="7" t="s">
        <v>383</v>
      </c>
      <c r="AA100" s="7" t="s">
        <v>10</v>
      </c>
      <c r="AB100" s="7" t="s">
        <v>383</v>
      </c>
      <c r="AC100" s="7" t="s">
        <v>10</v>
      </c>
      <c r="AD100" s="7" t="s">
        <v>383</v>
      </c>
      <c r="AE100" s="19">
        <v>0</v>
      </c>
      <c r="AF100" s="7" t="s">
        <v>3</v>
      </c>
      <c r="AG100" s="19">
        <v>9350</v>
      </c>
      <c r="AH100" s="7" t="s">
        <v>3</v>
      </c>
      <c r="AI100" s="7" t="s">
        <v>10</v>
      </c>
      <c r="AJ100" s="7" t="s">
        <v>383</v>
      </c>
      <c r="AK100" s="19">
        <f>IF(K100&gt;=80.04*300,80.04*300*0.13/2,K100*0.13/2)</f>
        <v>1137.5</v>
      </c>
      <c r="AL100" s="7" t="s">
        <v>387</v>
      </c>
      <c r="AM100" s="19">
        <f t="shared" si="15"/>
        <v>2401.2000000000003</v>
      </c>
      <c r="AN100" s="7" t="s">
        <v>4</v>
      </c>
      <c r="AO100" s="19">
        <v>600</v>
      </c>
      <c r="AP100" s="7" t="s">
        <v>3</v>
      </c>
      <c r="AQ100" s="7" t="s">
        <v>10</v>
      </c>
      <c r="AR100" s="7" t="s">
        <v>383</v>
      </c>
      <c r="AS100" s="7" t="s">
        <v>10</v>
      </c>
    </row>
    <row r="101" spans="1:45" s="15" customFormat="1" ht="22.5" customHeight="1">
      <c r="A101" s="17"/>
      <c r="B101" s="4" t="s">
        <v>5</v>
      </c>
      <c r="C101" s="4">
        <v>9</v>
      </c>
      <c r="D101" s="12" t="s">
        <v>243</v>
      </c>
      <c r="E101" s="13" t="s">
        <v>243</v>
      </c>
      <c r="F101" s="5" t="s">
        <v>358</v>
      </c>
      <c r="G101" s="14" t="s">
        <v>266</v>
      </c>
      <c r="H101" s="6" t="s">
        <v>267</v>
      </c>
      <c r="I101" s="6" t="s">
        <v>109</v>
      </c>
      <c r="J101" s="6" t="s">
        <v>354</v>
      </c>
      <c r="K101" s="19">
        <v>17500</v>
      </c>
      <c r="L101" s="19">
        <v>13011.744999999999</v>
      </c>
      <c r="M101" s="7" t="s">
        <v>10</v>
      </c>
      <c r="N101" s="7" t="s">
        <v>10</v>
      </c>
      <c r="O101" s="7" t="s">
        <v>383</v>
      </c>
      <c r="P101" s="7" t="s">
        <v>10</v>
      </c>
      <c r="Q101" s="7" t="s">
        <v>10</v>
      </c>
      <c r="R101" s="7" t="s">
        <v>383</v>
      </c>
      <c r="S101" s="19">
        <f t="shared" si="12"/>
        <v>23333.333333333336</v>
      </c>
      <c r="T101" s="7" t="s">
        <v>3</v>
      </c>
      <c r="U101" s="19">
        <v>0</v>
      </c>
      <c r="V101" s="7" t="s">
        <v>387</v>
      </c>
      <c r="W101" s="19">
        <f t="shared" si="13"/>
        <v>2916.666666666667</v>
      </c>
      <c r="X101" s="7" t="s">
        <v>386</v>
      </c>
      <c r="Y101" s="7" t="s">
        <v>10</v>
      </c>
      <c r="Z101" s="7" t="s">
        <v>383</v>
      </c>
      <c r="AA101" s="7" t="s">
        <v>10</v>
      </c>
      <c r="AB101" s="7" t="s">
        <v>383</v>
      </c>
      <c r="AC101" s="7" t="s">
        <v>10</v>
      </c>
      <c r="AD101" s="7" t="s">
        <v>383</v>
      </c>
      <c r="AE101" s="19">
        <v>0</v>
      </c>
      <c r="AF101" s="7" t="s">
        <v>3</v>
      </c>
      <c r="AG101" s="19">
        <v>9350</v>
      </c>
      <c r="AH101" s="7" t="s">
        <v>3</v>
      </c>
      <c r="AI101" s="7" t="s">
        <v>10</v>
      </c>
      <c r="AJ101" s="7" t="s">
        <v>383</v>
      </c>
      <c r="AK101" s="19">
        <f t="shared" si="14"/>
        <v>1137.5</v>
      </c>
      <c r="AL101" s="7" t="s">
        <v>387</v>
      </c>
      <c r="AM101" s="19">
        <f t="shared" si="15"/>
        <v>2401.2000000000003</v>
      </c>
      <c r="AN101" s="7" t="s">
        <v>4</v>
      </c>
      <c r="AO101" s="19">
        <v>600</v>
      </c>
      <c r="AP101" s="7" t="s">
        <v>3</v>
      </c>
      <c r="AQ101" s="7" t="s">
        <v>10</v>
      </c>
      <c r="AR101" s="7" t="s">
        <v>383</v>
      </c>
      <c r="AS101" s="7" t="s">
        <v>10</v>
      </c>
    </row>
    <row r="102" spans="1:45" s="15" customFormat="1" ht="22.5" customHeight="1">
      <c r="A102" s="17"/>
      <c r="B102" s="4" t="s">
        <v>5</v>
      </c>
      <c r="C102" s="4">
        <v>9</v>
      </c>
      <c r="D102" s="12" t="s">
        <v>243</v>
      </c>
      <c r="E102" s="13" t="s">
        <v>243</v>
      </c>
      <c r="F102" s="5" t="s">
        <v>357</v>
      </c>
      <c r="G102" s="14" t="s">
        <v>268</v>
      </c>
      <c r="H102" s="6" t="s">
        <v>136</v>
      </c>
      <c r="I102" s="6" t="s">
        <v>269</v>
      </c>
      <c r="J102" s="6" t="s">
        <v>353</v>
      </c>
      <c r="K102" s="19">
        <v>17500</v>
      </c>
      <c r="L102" s="19">
        <v>13011.744999999999</v>
      </c>
      <c r="M102" s="7" t="s">
        <v>10</v>
      </c>
      <c r="N102" s="7" t="s">
        <v>10</v>
      </c>
      <c r="O102" s="7" t="s">
        <v>383</v>
      </c>
      <c r="P102" s="7" t="s">
        <v>10</v>
      </c>
      <c r="Q102" s="7" t="s">
        <v>10</v>
      </c>
      <c r="R102" s="7" t="s">
        <v>383</v>
      </c>
      <c r="S102" s="19">
        <f t="shared" si="12"/>
        <v>23333.333333333336</v>
      </c>
      <c r="T102" s="7" t="s">
        <v>3</v>
      </c>
      <c r="U102" s="19">
        <v>0</v>
      </c>
      <c r="V102" s="7" t="s">
        <v>387</v>
      </c>
      <c r="W102" s="19">
        <f t="shared" si="13"/>
        <v>2916.666666666667</v>
      </c>
      <c r="X102" s="7" t="s">
        <v>386</v>
      </c>
      <c r="Y102" s="7" t="s">
        <v>10</v>
      </c>
      <c r="Z102" s="7" t="s">
        <v>383</v>
      </c>
      <c r="AA102" s="7" t="s">
        <v>10</v>
      </c>
      <c r="AB102" s="7" t="s">
        <v>383</v>
      </c>
      <c r="AC102" s="7" t="s">
        <v>10</v>
      </c>
      <c r="AD102" s="7" t="s">
        <v>383</v>
      </c>
      <c r="AE102" s="19">
        <v>0</v>
      </c>
      <c r="AF102" s="7" t="s">
        <v>3</v>
      </c>
      <c r="AG102" s="19">
        <v>9350</v>
      </c>
      <c r="AH102" s="7" t="s">
        <v>3</v>
      </c>
      <c r="AI102" s="7" t="s">
        <v>10</v>
      </c>
      <c r="AJ102" s="7" t="s">
        <v>383</v>
      </c>
      <c r="AK102" s="19">
        <f t="shared" si="14"/>
        <v>1137.5</v>
      </c>
      <c r="AL102" s="7" t="s">
        <v>387</v>
      </c>
      <c r="AM102" s="19">
        <f t="shared" si="15"/>
        <v>2401.2000000000003</v>
      </c>
      <c r="AN102" s="7" t="s">
        <v>4</v>
      </c>
      <c r="AO102" s="19">
        <v>600</v>
      </c>
      <c r="AP102" s="7" t="s">
        <v>3</v>
      </c>
      <c r="AQ102" s="7" t="s">
        <v>10</v>
      </c>
      <c r="AR102" s="7" t="s">
        <v>383</v>
      </c>
      <c r="AS102" s="7" t="s">
        <v>10</v>
      </c>
    </row>
    <row r="103" spans="1:45" s="15" customFormat="1" ht="22.5" customHeight="1">
      <c r="A103" s="17"/>
      <c r="B103" s="4" t="s">
        <v>5</v>
      </c>
      <c r="C103" s="4">
        <v>9</v>
      </c>
      <c r="D103" s="12" t="s">
        <v>243</v>
      </c>
      <c r="E103" s="13" t="s">
        <v>243</v>
      </c>
      <c r="F103" s="5" t="s">
        <v>361</v>
      </c>
      <c r="G103" s="14" t="s">
        <v>181</v>
      </c>
      <c r="H103" s="6" t="s">
        <v>273</v>
      </c>
      <c r="I103" s="6" t="s">
        <v>274</v>
      </c>
      <c r="J103" s="6" t="s">
        <v>353</v>
      </c>
      <c r="K103" s="19">
        <v>17500</v>
      </c>
      <c r="L103" s="19">
        <v>13011.744999999999</v>
      </c>
      <c r="M103" s="7" t="s">
        <v>10</v>
      </c>
      <c r="N103" s="7" t="s">
        <v>10</v>
      </c>
      <c r="O103" s="7" t="s">
        <v>383</v>
      </c>
      <c r="P103" s="7" t="s">
        <v>10</v>
      </c>
      <c r="Q103" s="7" t="s">
        <v>10</v>
      </c>
      <c r="R103" s="7" t="s">
        <v>383</v>
      </c>
      <c r="S103" s="19">
        <f t="shared" si="12"/>
        <v>23333.333333333336</v>
      </c>
      <c r="T103" s="7" t="s">
        <v>3</v>
      </c>
      <c r="U103" s="19">
        <v>0</v>
      </c>
      <c r="V103" s="7" t="s">
        <v>387</v>
      </c>
      <c r="W103" s="19">
        <f t="shared" si="13"/>
        <v>2916.666666666667</v>
      </c>
      <c r="X103" s="7" t="s">
        <v>386</v>
      </c>
      <c r="Y103" s="7" t="s">
        <v>10</v>
      </c>
      <c r="Z103" s="7" t="s">
        <v>383</v>
      </c>
      <c r="AA103" s="7" t="s">
        <v>10</v>
      </c>
      <c r="AB103" s="7" t="s">
        <v>383</v>
      </c>
      <c r="AC103" s="7" t="s">
        <v>10</v>
      </c>
      <c r="AD103" s="7" t="s">
        <v>383</v>
      </c>
      <c r="AE103" s="19">
        <v>0</v>
      </c>
      <c r="AF103" s="7" t="s">
        <v>3</v>
      </c>
      <c r="AG103" s="19">
        <v>9350</v>
      </c>
      <c r="AH103" s="7" t="s">
        <v>3</v>
      </c>
      <c r="AI103" s="7" t="s">
        <v>10</v>
      </c>
      <c r="AJ103" s="7" t="s">
        <v>383</v>
      </c>
      <c r="AK103" s="19">
        <f t="shared" si="14"/>
        <v>1137.5</v>
      </c>
      <c r="AL103" s="7" t="s">
        <v>387</v>
      </c>
      <c r="AM103" s="19">
        <f t="shared" si="15"/>
        <v>2401.2000000000003</v>
      </c>
      <c r="AN103" s="7" t="s">
        <v>4</v>
      </c>
      <c r="AO103" s="19">
        <v>600</v>
      </c>
      <c r="AP103" s="7" t="s">
        <v>3</v>
      </c>
      <c r="AQ103" s="7" t="s">
        <v>10</v>
      </c>
      <c r="AR103" s="7" t="s">
        <v>383</v>
      </c>
      <c r="AS103" s="7" t="s">
        <v>10</v>
      </c>
    </row>
    <row r="104" spans="1:45" s="15" customFormat="1" ht="22.5" customHeight="1">
      <c r="A104" s="17"/>
      <c r="B104" s="4" t="s">
        <v>5</v>
      </c>
      <c r="C104" s="4">
        <v>9</v>
      </c>
      <c r="D104" s="12" t="s">
        <v>243</v>
      </c>
      <c r="E104" s="13" t="s">
        <v>243</v>
      </c>
      <c r="F104" s="5" t="s">
        <v>360</v>
      </c>
      <c r="G104" s="14" t="s">
        <v>409</v>
      </c>
      <c r="H104" s="6" t="s">
        <v>265</v>
      </c>
      <c r="I104" s="6" t="s">
        <v>250</v>
      </c>
      <c r="J104" s="6" t="s">
        <v>353</v>
      </c>
      <c r="K104" s="19">
        <v>13600</v>
      </c>
      <c r="L104" s="19">
        <v>10359.16</v>
      </c>
      <c r="M104" s="7" t="s">
        <v>10</v>
      </c>
      <c r="N104" s="7" t="s">
        <v>10</v>
      </c>
      <c r="O104" s="7" t="s">
        <v>383</v>
      </c>
      <c r="P104" s="7" t="s">
        <v>10</v>
      </c>
      <c r="Q104" s="7" t="s">
        <v>10</v>
      </c>
      <c r="R104" s="7" t="s">
        <v>383</v>
      </c>
      <c r="S104" s="19">
        <f t="shared" si="12"/>
        <v>18133.333333333332</v>
      </c>
      <c r="T104" s="7" t="s">
        <v>3</v>
      </c>
      <c r="U104" s="19">
        <v>0</v>
      </c>
      <c r="V104" s="7" t="s">
        <v>387</v>
      </c>
      <c r="W104" s="19">
        <f t="shared" si="13"/>
        <v>2266.6666666666665</v>
      </c>
      <c r="X104" s="7" t="s">
        <v>386</v>
      </c>
      <c r="Y104" s="7" t="s">
        <v>10</v>
      </c>
      <c r="Z104" s="7" t="s">
        <v>383</v>
      </c>
      <c r="AA104" s="7" t="s">
        <v>10</v>
      </c>
      <c r="AB104" s="7" t="s">
        <v>383</v>
      </c>
      <c r="AC104" s="7" t="s">
        <v>10</v>
      </c>
      <c r="AD104" s="7" t="s">
        <v>383</v>
      </c>
      <c r="AE104" s="19">
        <v>0</v>
      </c>
      <c r="AF104" s="7" t="s">
        <v>3</v>
      </c>
      <c r="AG104" s="19">
        <v>9350</v>
      </c>
      <c r="AH104" s="7" t="s">
        <v>3</v>
      </c>
      <c r="AI104" s="7" t="s">
        <v>10</v>
      </c>
      <c r="AJ104" s="7" t="s">
        <v>383</v>
      </c>
      <c r="AK104" s="19">
        <v>500</v>
      </c>
      <c r="AL104" s="7" t="s">
        <v>387</v>
      </c>
      <c r="AM104" s="19">
        <f t="shared" si="15"/>
        <v>2401.2000000000003</v>
      </c>
      <c r="AN104" s="7" t="s">
        <v>4</v>
      </c>
      <c r="AO104" s="19">
        <v>600</v>
      </c>
      <c r="AP104" s="7" t="s">
        <v>3</v>
      </c>
      <c r="AQ104" s="7" t="s">
        <v>10</v>
      </c>
      <c r="AR104" s="7" t="s">
        <v>383</v>
      </c>
      <c r="AS104" s="7" t="s">
        <v>10</v>
      </c>
    </row>
    <row r="105" spans="1:45" s="15" customFormat="1" ht="22.5" customHeight="1">
      <c r="A105" s="17"/>
      <c r="B105" s="4" t="s">
        <v>5</v>
      </c>
      <c r="C105" s="4">
        <v>9</v>
      </c>
      <c r="D105" s="12" t="s">
        <v>243</v>
      </c>
      <c r="E105" s="13" t="s">
        <v>243</v>
      </c>
      <c r="F105" s="5" t="s">
        <v>360</v>
      </c>
      <c r="G105" s="14" t="s">
        <v>474</v>
      </c>
      <c r="H105" s="6" t="s">
        <v>475</v>
      </c>
      <c r="I105" s="6" t="s">
        <v>476</v>
      </c>
      <c r="J105" s="6" t="s">
        <v>354</v>
      </c>
      <c r="K105" s="19">
        <v>13600</v>
      </c>
      <c r="L105" s="19">
        <v>10359.16</v>
      </c>
      <c r="M105" s="7" t="s">
        <v>10</v>
      </c>
      <c r="N105" s="7" t="s">
        <v>10</v>
      </c>
      <c r="O105" s="7" t="s">
        <v>383</v>
      </c>
      <c r="P105" s="7" t="s">
        <v>10</v>
      </c>
      <c r="Q105" s="7" t="s">
        <v>10</v>
      </c>
      <c r="R105" s="7" t="s">
        <v>383</v>
      </c>
      <c r="S105" s="19">
        <f t="shared" ref="S105" si="20">K105/30*40</f>
        <v>18133.333333333332</v>
      </c>
      <c r="T105" s="7" t="s">
        <v>3</v>
      </c>
      <c r="U105" s="19">
        <v>0</v>
      </c>
      <c r="V105" s="7" t="s">
        <v>387</v>
      </c>
      <c r="W105" s="19">
        <f t="shared" ref="W105" si="21">K105/30*5</f>
        <v>2266.6666666666665</v>
      </c>
      <c r="X105" s="7" t="s">
        <v>386</v>
      </c>
      <c r="Y105" s="7" t="s">
        <v>10</v>
      </c>
      <c r="Z105" s="7" t="s">
        <v>383</v>
      </c>
      <c r="AA105" s="7" t="s">
        <v>10</v>
      </c>
      <c r="AB105" s="7" t="s">
        <v>383</v>
      </c>
      <c r="AC105" s="7" t="s">
        <v>10</v>
      </c>
      <c r="AD105" s="7" t="s">
        <v>383</v>
      </c>
      <c r="AE105" s="19">
        <v>0</v>
      </c>
      <c r="AF105" s="7" t="s">
        <v>3</v>
      </c>
      <c r="AG105" s="19">
        <v>9350</v>
      </c>
      <c r="AH105" s="7" t="s">
        <v>3</v>
      </c>
      <c r="AI105" s="7" t="s">
        <v>10</v>
      </c>
      <c r="AJ105" s="7" t="s">
        <v>383</v>
      </c>
      <c r="AK105" s="19">
        <f>IF(K105&gt;=80.04*300,80.04*300*0.13/2,K105*0.13/2)</f>
        <v>884</v>
      </c>
      <c r="AL105" s="7" t="s">
        <v>387</v>
      </c>
      <c r="AM105" s="19">
        <f t="shared" si="15"/>
        <v>2401.2000000000003</v>
      </c>
      <c r="AN105" s="7" t="s">
        <v>4</v>
      </c>
      <c r="AO105" s="19">
        <v>600</v>
      </c>
      <c r="AP105" s="7" t="s">
        <v>3</v>
      </c>
      <c r="AQ105" s="7" t="s">
        <v>10</v>
      </c>
      <c r="AR105" s="7" t="s">
        <v>383</v>
      </c>
      <c r="AS105" s="7" t="s">
        <v>10</v>
      </c>
    </row>
    <row r="106" spans="1:45" s="15" customFormat="1" ht="22.5" customHeight="1">
      <c r="A106" s="17"/>
      <c r="B106" s="4" t="s">
        <v>5</v>
      </c>
      <c r="C106" s="4">
        <v>8</v>
      </c>
      <c r="D106" s="12" t="s">
        <v>333</v>
      </c>
      <c r="E106" s="13" t="s">
        <v>333</v>
      </c>
      <c r="F106" s="5" t="s">
        <v>358</v>
      </c>
      <c r="G106" s="14" t="s">
        <v>191</v>
      </c>
      <c r="H106" s="6" t="s">
        <v>334</v>
      </c>
      <c r="I106" s="6" t="s">
        <v>335</v>
      </c>
      <c r="J106" s="6" t="s">
        <v>354</v>
      </c>
      <c r="K106" s="19">
        <v>29800</v>
      </c>
      <c r="L106" s="19">
        <v>21942.546249999999</v>
      </c>
      <c r="M106" s="7" t="s">
        <v>10</v>
      </c>
      <c r="N106" s="7" t="s">
        <v>10</v>
      </c>
      <c r="O106" s="7" t="s">
        <v>383</v>
      </c>
      <c r="P106" s="7" t="s">
        <v>10</v>
      </c>
      <c r="Q106" s="7" t="s">
        <v>10</v>
      </c>
      <c r="R106" s="7" t="s">
        <v>383</v>
      </c>
      <c r="S106" s="19">
        <f t="shared" ref="S106:S112" si="22">K106/30*40</f>
        <v>39733.333333333336</v>
      </c>
      <c r="T106" s="7" t="s">
        <v>3</v>
      </c>
      <c r="U106" s="19">
        <v>27.5</v>
      </c>
      <c r="V106" s="7" t="s">
        <v>387</v>
      </c>
      <c r="W106" s="19">
        <f t="shared" ref="W106:W112" si="23">K106/30*5</f>
        <v>4966.666666666667</v>
      </c>
      <c r="X106" s="7" t="s">
        <v>386</v>
      </c>
      <c r="Y106" s="7" t="s">
        <v>10</v>
      </c>
      <c r="Z106" s="7" t="s">
        <v>383</v>
      </c>
      <c r="AA106" s="7" t="s">
        <v>10</v>
      </c>
      <c r="AB106" s="7" t="s">
        <v>383</v>
      </c>
      <c r="AC106" s="7" t="s">
        <v>10</v>
      </c>
      <c r="AD106" s="7" t="s">
        <v>383</v>
      </c>
      <c r="AE106" s="19">
        <f>29800/30*20</f>
        <v>19866.666666666668</v>
      </c>
      <c r="AF106" s="7" t="s">
        <v>3</v>
      </c>
      <c r="AG106" s="19">
        <v>9350</v>
      </c>
      <c r="AH106" s="7" t="s">
        <v>3</v>
      </c>
      <c r="AI106" s="7" t="s">
        <v>10</v>
      </c>
      <c r="AJ106" s="7" t="s">
        <v>383</v>
      </c>
      <c r="AK106" s="19">
        <f>IF(K106&gt;=80.04*300,80.04*300*0.13/2,K106*0.13/2)</f>
        <v>1560.7800000000002</v>
      </c>
      <c r="AL106" s="7" t="s">
        <v>387</v>
      </c>
      <c r="AM106" s="19">
        <f t="shared" si="15"/>
        <v>2401.2000000000003</v>
      </c>
      <c r="AN106" s="7" t="s">
        <v>4</v>
      </c>
      <c r="AO106" s="19">
        <v>600</v>
      </c>
      <c r="AP106" s="7" t="s">
        <v>3</v>
      </c>
      <c r="AQ106" s="7" t="s">
        <v>10</v>
      </c>
      <c r="AR106" s="7" t="s">
        <v>383</v>
      </c>
      <c r="AS106" s="7" t="s">
        <v>10</v>
      </c>
    </row>
    <row r="107" spans="1:45" s="15" customFormat="1" ht="22.5" customHeight="1">
      <c r="A107" s="17"/>
      <c r="B107" s="4" t="s">
        <v>5</v>
      </c>
      <c r="C107" s="4">
        <v>8</v>
      </c>
      <c r="D107" s="12" t="s">
        <v>333</v>
      </c>
      <c r="E107" s="13" t="s">
        <v>333</v>
      </c>
      <c r="F107" s="5" t="s">
        <v>360</v>
      </c>
      <c r="G107" s="14" t="s">
        <v>121</v>
      </c>
      <c r="H107" s="6" t="s">
        <v>306</v>
      </c>
      <c r="I107" s="6" t="s">
        <v>339</v>
      </c>
      <c r="J107" s="6" t="s">
        <v>354</v>
      </c>
      <c r="K107" s="19">
        <v>21000</v>
      </c>
      <c r="L107" s="19">
        <v>15387.3</v>
      </c>
      <c r="M107" s="7" t="s">
        <v>10</v>
      </c>
      <c r="N107" s="7" t="s">
        <v>10</v>
      </c>
      <c r="O107" s="7" t="s">
        <v>383</v>
      </c>
      <c r="P107" s="7" t="s">
        <v>10</v>
      </c>
      <c r="Q107" s="7" t="s">
        <v>10</v>
      </c>
      <c r="R107" s="7" t="s">
        <v>383</v>
      </c>
      <c r="S107" s="19">
        <f t="shared" si="22"/>
        <v>28000</v>
      </c>
      <c r="T107" s="7" t="s">
        <v>3</v>
      </c>
      <c r="U107" s="19">
        <v>41</v>
      </c>
      <c r="V107" s="7" t="s">
        <v>387</v>
      </c>
      <c r="W107" s="19">
        <f t="shared" si="23"/>
        <v>3500</v>
      </c>
      <c r="X107" s="7" t="s">
        <v>386</v>
      </c>
      <c r="Y107" s="7" t="s">
        <v>10</v>
      </c>
      <c r="Z107" s="7" t="s">
        <v>383</v>
      </c>
      <c r="AA107" s="7" t="s">
        <v>10</v>
      </c>
      <c r="AB107" s="7" t="s">
        <v>383</v>
      </c>
      <c r="AC107" s="7" t="s">
        <v>10</v>
      </c>
      <c r="AD107" s="7" t="s">
        <v>383</v>
      </c>
      <c r="AE107" s="19">
        <f>20000/30*25</f>
        <v>16666.666666666664</v>
      </c>
      <c r="AF107" s="7" t="s">
        <v>3</v>
      </c>
      <c r="AG107" s="19">
        <v>9350</v>
      </c>
      <c r="AH107" s="7" t="s">
        <v>3</v>
      </c>
      <c r="AI107" s="7" t="s">
        <v>10</v>
      </c>
      <c r="AJ107" s="7" t="s">
        <v>383</v>
      </c>
      <c r="AK107" s="19">
        <f>IF(K107&gt;=80.04*300,80.04*300*0.13/2,K107*0.13/2)</f>
        <v>1365</v>
      </c>
      <c r="AL107" s="7" t="s">
        <v>387</v>
      </c>
      <c r="AM107" s="19">
        <f t="shared" si="15"/>
        <v>2401.2000000000003</v>
      </c>
      <c r="AN107" s="7" t="s">
        <v>4</v>
      </c>
      <c r="AO107" s="19">
        <v>600</v>
      </c>
      <c r="AP107" s="7" t="s">
        <v>3</v>
      </c>
      <c r="AQ107" s="7" t="s">
        <v>10</v>
      </c>
      <c r="AR107" s="7" t="s">
        <v>383</v>
      </c>
      <c r="AS107" s="7" t="s">
        <v>10</v>
      </c>
    </row>
    <row r="108" spans="1:45" s="8" customFormat="1" ht="22.5" customHeight="1">
      <c r="A108" s="17"/>
      <c r="B108" s="4" t="s">
        <v>5</v>
      </c>
      <c r="C108" s="4">
        <v>8</v>
      </c>
      <c r="D108" s="12" t="s">
        <v>333</v>
      </c>
      <c r="E108" s="13" t="s">
        <v>333</v>
      </c>
      <c r="F108" s="5" t="s">
        <v>358</v>
      </c>
      <c r="G108" s="14" t="s">
        <v>212</v>
      </c>
      <c r="H108" s="6" t="s">
        <v>340</v>
      </c>
      <c r="I108" s="6" t="s">
        <v>341</v>
      </c>
      <c r="J108" s="6" t="s">
        <v>354</v>
      </c>
      <c r="K108" s="19">
        <v>20000</v>
      </c>
      <c r="L108" s="19">
        <v>14712.119999999999</v>
      </c>
      <c r="M108" s="7" t="s">
        <v>10</v>
      </c>
      <c r="N108" s="7" t="s">
        <v>10</v>
      </c>
      <c r="O108" s="7" t="s">
        <v>383</v>
      </c>
      <c r="P108" s="7" t="s">
        <v>10</v>
      </c>
      <c r="Q108" s="7" t="s">
        <v>10</v>
      </c>
      <c r="R108" s="7" t="s">
        <v>383</v>
      </c>
      <c r="S108" s="19">
        <f t="shared" si="22"/>
        <v>26666.666666666664</v>
      </c>
      <c r="T108" s="7" t="s">
        <v>3</v>
      </c>
      <c r="U108" s="19">
        <v>41</v>
      </c>
      <c r="V108" s="7" t="s">
        <v>387</v>
      </c>
      <c r="W108" s="19">
        <f t="shared" si="23"/>
        <v>3333.333333333333</v>
      </c>
      <c r="X108" s="7" t="s">
        <v>386</v>
      </c>
      <c r="Y108" s="7" t="s">
        <v>10</v>
      </c>
      <c r="Z108" s="7" t="s">
        <v>383</v>
      </c>
      <c r="AA108" s="7" t="s">
        <v>10</v>
      </c>
      <c r="AB108" s="7" t="s">
        <v>383</v>
      </c>
      <c r="AC108" s="7" t="s">
        <v>10</v>
      </c>
      <c r="AD108" s="7" t="s">
        <v>383</v>
      </c>
      <c r="AE108" s="19">
        <f>18400/30*25</f>
        <v>15333.333333333334</v>
      </c>
      <c r="AF108" s="7" t="s">
        <v>3</v>
      </c>
      <c r="AG108" s="19">
        <v>9350</v>
      </c>
      <c r="AH108" s="7" t="s">
        <v>3</v>
      </c>
      <c r="AI108" s="7" t="s">
        <v>10</v>
      </c>
      <c r="AJ108" s="7" t="s">
        <v>383</v>
      </c>
      <c r="AK108" s="19">
        <v>500</v>
      </c>
      <c r="AL108" s="7" t="s">
        <v>387</v>
      </c>
      <c r="AM108" s="19">
        <f t="shared" si="15"/>
        <v>2401.2000000000003</v>
      </c>
      <c r="AN108" s="7" t="s">
        <v>4</v>
      </c>
      <c r="AO108" s="19">
        <v>600</v>
      </c>
      <c r="AP108" s="7" t="s">
        <v>3</v>
      </c>
      <c r="AQ108" s="7" t="s">
        <v>10</v>
      </c>
      <c r="AR108" s="7" t="s">
        <v>383</v>
      </c>
      <c r="AS108" s="7" t="s">
        <v>10</v>
      </c>
    </row>
    <row r="109" spans="1:45" s="8" customFormat="1" ht="22.5" customHeight="1">
      <c r="A109" s="17"/>
      <c r="B109" s="4" t="s">
        <v>5</v>
      </c>
      <c r="C109" s="4">
        <v>8</v>
      </c>
      <c r="D109" s="12" t="s">
        <v>333</v>
      </c>
      <c r="E109" s="13" t="s">
        <v>333</v>
      </c>
      <c r="F109" s="5" t="s">
        <v>357</v>
      </c>
      <c r="G109" s="14" t="s">
        <v>212</v>
      </c>
      <c r="H109" s="6" t="s">
        <v>133</v>
      </c>
      <c r="I109" s="6" t="s">
        <v>343</v>
      </c>
      <c r="J109" s="6" t="s">
        <v>354</v>
      </c>
      <c r="K109" s="19">
        <v>17500</v>
      </c>
      <c r="L109" s="19">
        <v>13011.744999999999</v>
      </c>
      <c r="M109" s="7" t="s">
        <v>10</v>
      </c>
      <c r="N109" s="7" t="s">
        <v>10</v>
      </c>
      <c r="O109" s="7" t="s">
        <v>383</v>
      </c>
      <c r="P109" s="7" t="s">
        <v>10</v>
      </c>
      <c r="Q109" s="7" t="s">
        <v>10</v>
      </c>
      <c r="R109" s="7" t="s">
        <v>383</v>
      </c>
      <c r="S109" s="19">
        <f t="shared" si="22"/>
        <v>23333.333333333336</v>
      </c>
      <c r="T109" s="7" t="s">
        <v>3</v>
      </c>
      <c r="U109" s="19">
        <v>27.5</v>
      </c>
      <c r="V109" s="7" t="s">
        <v>387</v>
      </c>
      <c r="W109" s="19">
        <f t="shared" si="23"/>
        <v>2916.666666666667</v>
      </c>
      <c r="X109" s="7" t="s">
        <v>386</v>
      </c>
      <c r="Y109" s="7" t="s">
        <v>10</v>
      </c>
      <c r="Z109" s="7" t="s">
        <v>383</v>
      </c>
      <c r="AA109" s="7" t="s">
        <v>10</v>
      </c>
      <c r="AB109" s="7" t="s">
        <v>383</v>
      </c>
      <c r="AC109" s="7" t="s">
        <v>10</v>
      </c>
      <c r="AD109" s="7" t="s">
        <v>383</v>
      </c>
      <c r="AE109" s="19">
        <f>16100/30*20</f>
        <v>10733.333333333332</v>
      </c>
      <c r="AF109" s="7" t="s">
        <v>3</v>
      </c>
      <c r="AG109" s="19">
        <v>9350</v>
      </c>
      <c r="AH109" s="7" t="s">
        <v>3</v>
      </c>
      <c r="AI109" s="7" t="s">
        <v>10</v>
      </c>
      <c r="AJ109" s="7" t="s">
        <v>383</v>
      </c>
      <c r="AK109" s="19">
        <f>IF(K109&gt;=80.04*300,80.04*300*0.13/2,K109*0.13/2)</f>
        <v>1137.5</v>
      </c>
      <c r="AL109" s="7" t="s">
        <v>387</v>
      </c>
      <c r="AM109" s="19">
        <f t="shared" si="15"/>
        <v>2401.2000000000003</v>
      </c>
      <c r="AN109" s="7" t="s">
        <v>4</v>
      </c>
      <c r="AO109" s="19">
        <v>600</v>
      </c>
      <c r="AP109" s="7" t="s">
        <v>3</v>
      </c>
      <c r="AQ109" s="7" t="s">
        <v>10</v>
      </c>
      <c r="AR109" s="7" t="s">
        <v>383</v>
      </c>
      <c r="AS109" s="7" t="s">
        <v>10</v>
      </c>
    </row>
    <row r="110" spans="1:45" s="15" customFormat="1" ht="22.5" customHeight="1">
      <c r="A110" s="17"/>
      <c r="B110" s="4" t="s">
        <v>5</v>
      </c>
      <c r="C110" s="4">
        <v>8</v>
      </c>
      <c r="D110" s="12" t="s">
        <v>333</v>
      </c>
      <c r="E110" s="13" t="s">
        <v>333</v>
      </c>
      <c r="F110" s="5" t="s">
        <v>360</v>
      </c>
      <c r="G110" s="14" t="s">
        <v>231</v>
      </c>
      <c r="H110" s="6" t="s">
        <v>342</v>
      </c>
      <c r="I110" s="6" t="s">
        <v>54</v>
      </c>
      <c r="J110" s="6" t="s">
        <v>354</v>
      </c>
      <c r="K110" s="19">
        <v>17500</v>
      </c>
      <c r="L110" s="19">
        <v>13011.744999999999</v>
      </c>
      <c r="M110" s="7" t="s">
        <v>10</v>
      </c>
      <c r="N110" s="7" t="s">
        <v>10</v>
      </c>
      <c r="O110" s="7" t="s">
        <v>383</v>
      </c>
      <c r="P110" s="7" t="s">
        <v>10</v>
      </c>
      <c r="Q110" s="7" t="s">
        <v>10</v>
      </c>
      <c r="R110" s="7" t="s">
        <v>383</v>
      </c>
      <c r="S110" s="19">
        <f t="shared" si="22"/>
        <v>23333.333333333336</v>
      </c>
      <c r="T110" s="7" t="s">
        <v>3</v>
      </c>
      <c r="U110" s="19">
        <v>23</v>
      </c>
      <c r="V110" s="7" t="s">
        <v>387</v>
      </c>
      <c r="W110" s="19">
        <f t="shared" si="23"/>
        <v>2916.666666666667</v>
      </c>
      <c r="X110" s="7" t="s">
        <v>386</v>
      </c>
      <c r="Y110" s="7" t="s">
        <v>10</v>
      </c>
      <c r="Z110" s="7" t="s">
        <v>383</v>
      </c>
      <c r="AA110" s="7" t="s">
        <v>10</v>
      </c>
      <c r="AB110" s="7" t="s">
        <v>383</v>
      </c>
      <c r="AC110" s="7" t="s">
        <v>10</v>
      </c>
      <c r="AD110" s="7" t="s">
        <v>383</v>
      </c>
      <c r="AE110" s="19">
        <f>16400/30*15</f>
        <v>8200</v>
      </c>
      <c r="AF110" s="7" t="s">
        <v>3</v>
      </c>
      <c r="AG110" s="19">
        <v>9350</v>
      </c>
      <c r="AH110" s="7" t="s">
        <v>3</v>
      </c>
      <c r="AI110" s="7" t="s">
        <v>10</v>
      </c>
      <c r="AJ110" s="7" t="s">
        <v>383</v>
      </c>
      <c r="AK110" s="19">
        <f>IF(K110&gt;=80.04*300,80.04*300*0.13/2,K110*0.13/2)</f>
        <v>1137.5</v>
      </c>
      <c r="AL110" s="7" t="s">
        <v>387</v>
      </c>
      <c r="AM110" s="19">
        <f t="shared" si="15"/>
        <v>2401.2000000000003</v>
      </c>
      <c r="AN110" s="7" t="s">
        <v>4</v>
      </c>
      <c r="AO110" s="19">
        <v>600</v>
      </c>
      <c r="AP110" s="7" t="s">
        <v>3</v>
      </c>
      <c r="AQ110" s="7" t="s">
        <v>10</v>
      </c>
      <c r="AR110" s="7" t="s">
        <v>383</v>
      </c>
      <c r="AS110" s="7" t="s">
        <v>10</v>
      </c>
    </row>
    <row r="111" spans="1:45" s="8" customFormat="1" ht="22.5" customHeight="1">
      <c r="A111" s="17"/>
      <c r="B111" s="4" t="s">
        <v>5</v>
      </c>
      <c r="C111" s="4">
        <v>8</v>
      </c>
      <c r="D111" s="12" t="s">
        <v>278</v>
      </c>
      <c r="E111" s="13" t="s">
        <v>278</v>
      </c>
      <c r="F111" s="5" t="s">
        <v>361</v>
      </c>
      <c r="G111" s="14" t="s">
        <v>284</v>
      </c>
      <c r="H111" s="6" t="s">
        <v>285</v>
      </c>
      <c r="I111" s="6" t="s">
        <v>286</v>
      </c>
      <c r="J111" s="6" t="s">
        <v>354</v>
      </c>
      <c r="K111" s="19">
        <v>15500</v>
      </c>
      <c r="L111" s="19">
        <v>11651.445</v>
      </c>
      <c r="M111" s="7" t="s">
        <v>10</v>
      </c>
      <c r="N111" s="7" t="s">
        <v>10</v>
      </c>
      <c r="O111" s="7" t="s">
        <v>383</v>
      </c>
      <c r="P111" s="7" t="s">
        <v>10</v>
      </c>
      <c r="Q111" s="7" t="s">
        <v>10</v>
      </c>
      <c r="R111" s="7" t="s">
        <v>383</v>
      </c>
      <c r="S111" s="19">
        <f t="shared" si="22"/>
        <v>20666.666666666664</v>
      </c>
      <c r="T111" s="7" t="s">
        <v>3</v>
      </c>
      <c r="U111" s="19">
        <v>41</v>
      </c>
      <c r="V111" s="7" t="s">
        <v>387</v>
      </c>
      <c r="W111" s="19">
        <f t="shared" si="23"/>
        <v>2583.333333333333</v>
      </c>
      <c r="X111" s="7" t="s">
        <v>386</v>
      </c>
      <c r="Y111" s="7" t="s">
        <v>10</v>
      </c>
      <c r="Z111" s="7" t="s">
        <v>383</v>
      </c>
      <c r="AA111" s="7" t="s">
        <v>10</v>
      </c>
      <c r="AB111" s="7" t="s">
        <v>383</v>
      </c>
      <c r="AC111" s="7" t="s">
        <v>10</v>
      </c>
      <c r="AD111" s="7" t="s">
        <v>383</v>
      </c>
      <c r="AE111" s="19">
        <f>14900/30*25</f>
        <v>12416.666666666668</v>
      </c>
      <c r="AF111" s="7" t="s">
        <v>3</v>
      </c>
      <c r="AG111" s="19">
        <v>9350</v>
      </c>
      <c r="AH111" s="7" t="s">
        <v>3</v>
      </c>
      <c r="AI111" s="7" t="s">
        <v>10</v>
      </c>
      <c r="AJ111" s="7" t="s">
        <v>383</v>
      </c>
      <c r="AK111" s="19">
        <f>IF(K111&gt;=80.04*300,80.04*300*0.13/2,K111*0.13/2)</f>
        <v>1007.5</v>
      </c>
      <c r="AL111" s="7" t="s">
        <v>387</v>
      </c>
      <c r="AM111" s="19">
        <f t="shared" si="15"/>
        <v>2401.2000000000003</v>
      </c>
      <c r="AN111" s="7" t="s">
        <v>4</v>
      </c>
      <c r="AO111" s="19">
        <v>600</v>
      </c>
      <c r="AP111" s="7" t="s">
        <v>3</v>
      </c>
      <c r="AQ111" s="7" t="s">
        <v>10</v>
      </c>
      <c r="AR111" s="7" t="s">
        <v>383</v>
      </c>
      <c r="AS111" s="7" t="s">
        <v>10</v>
      </c>
    </row>
    <row r="112" spans="1:45" s="15" customFormat="1" ht="22.5" customHeight="1">
      <c r="A112" s="17"/>
      <c r="B112" s="4" t="s">
        <v>5</v>
      </c>
      <c r="C112" s="4">
        <v>8</v>
      </c>
      <c r="D112" s="12" t="s">
        <v>287</v>
      </c>
      <c r="E112" s="13" t="s">
        <v>278</v>
      </c>
      <c r="F112" s="5" t="s">
        <v>361</v>
      </c>
      <c r="G112" s="14" t="s">
        <v>288</v>
      </c>
      <c r="H112" s="6" t="s">
        <v>289</v>
      </c>
      <c r="I112" s="6" t="s">
        <v>290</v>
      </c>
      <c r="J112" s="6" t="s">
        <v>353</v>
      </c>
      <c r="K112" s="19">
        <v>15500</v>
      </c>
      <c r="L112" s="19">
        <v>11651.445</v>
      </c>
      <c r="M112" s="7" t="s">
        <v>10</v>
      </c>
      <c r="N112" s="7" t="s">
        <v>10</v>
      </c>
      <c r="O112" s="7" t="s">
        <v>383</v>
      </c>
      <c r="P112" s="7" t="s">
        <v>10</v>
      </c>
      <c r="Q112" s="7" t="s">
        <v>10</v>
      </c>
      <c r="R112" s="7" t="s">
        <v>383</v>
      </c>
      <c r="S112" s="19">
        <f t="shared" si="22"/>
        <v>20666.666666666664</v>
      </c>
      <c r="T112" s="7" t="s">
        <v>3</v>
      </c>
      <c r="U112" s="19">
        <v>27.5</v>
      </c>
      <c r="V112" s="7" t="s">
        <v>387</v>
      </c>
      <c r="W112" s="19">
        <f t="shared" si="23"/>
        <v>2583.333333333333</v>
      </c>
      <c r="X112" s="7" t="s">
        <v>386</v>
      </c>
      <c r="Y112" s="7" t="s">
        <v>10</v>
      </c>
      <c r="Z112" s="7" t="s">
        <v>383</v>
      </c>
      <c r="AA112" s="7" t="s">
        <v>10</v>
      </c>
      <c r="AB112" s="7" t="s">
        <v>383</v>
      </c>
      <c r="AC112" s="7" t="s">
        <v>10</v>
      </c>
      <c r="AD112" s="7" t="s">
        <v>383</v>
      </c>
      <c r="AE112" s="19">
        <f>14700/30*20</f>
        <v>9800</v>
      </c>
      <c r="AF112" s="7" t="s">
        <v>3</v>
      </c>
      <c r="AG112" s="19">
        <v>9350</v>
      </c>
      <c r="AH112" s="7" t="s">
        <v>3</v>
      </c>
      <c r="AI112" s="7" t="s">
        <v>10</v>
      </c>
      <c r="AJ112" s="7" t="s">
        <v>383</v>
      </c>
      <c r="AK112" s="19">
        <f>IF(K112&gt;=80.04*300,80.04*300*0.13/2,K112*0.13/2)</f>
        <v>1007.5</v>
      </c>
      <c r="AL112" s="7" t="s">
        <v>387</v>
      </c>
      <c r="AM112" s="19">
        <f t="shared" si="15"/>
        <v>2401.2000000000003</v>
      </c>
      <c r="AN112" s="7" t="s">
        <v>4</v>
      </c>
      <c r="AO112" s="19">
        <v>600</v>
      </c>
      <c r="AP112" s="7" t="s">
        <v>3</v>
      </c>
      <c r="AQ112" s="7" t="s">
        <v>10</v>
      </c>
      <c r="AR112" s="7" t="s">
        <v>383</v>
      </c>
      <c r="AS112" s="7" t="s">
        <v>10</v>
      </c>
    </row>
    <row r="113" spans="1:45" s="15" customFormat="1" ht="22.5" customHeight="1">
      <c r="A113" s="17"/>
      <c r="B113" s="4" t="s">
        <v>5</v>
      </c>
      <c r="C113" s="4">
        <v>8</v>
      </c>
      <c r="D113" s="12" t="s">
        <v>278</v>
      </c>
      <c r="E113" s="13" t="s">
        <v>278</v>
      </c>
      <c r="F113" s="5" t="s">
        <v>361</v>
      </c>
      <c r="G113" s="14" t="s">
        <v>279</v>
      </c>
      <c r="H113" s="6" t="s">
        <v>280</v>
      </c>
      <c r="I113" s="6" t="s">
        <v>100</v>
      </c>
      <c r="J113" s="6" t="s">
        <v>353</v>
      </c>
      <c r="K113" s="19">
        <v>15500</v>
      </c>
      <c r="L113" s="19">
        <v>11651.445</v>
      </c>
      <c r="M113" s="7" t="s">
        <v>10</v>
      </c>
      <c r="N113" s="7" t="s">
        <v>10</v>
      </c>
      <c r="O113" s="7" t="s">
        <v>383</v>
      </c>
      <c r="P113" s="7" t="s">
        <v>10</v>
      </c>
      <c r="Q113" s="7" t="s">
        <v>10</v>
      </c>
      <c r="R113" s="7" t="s">
        <v>383</v>
      </c>
      <c r="S113" s="19">
        <f t="shared" si="12"/>
        <v>20666.666666666664</v>
      </c>
      <c r="T113" s="7" t="s">
        <v>3</v>
      </c>
      <c r="U113" s="19">
        <v>23</v>
      </c>
      <c r="V113" s="7" t="s">
        <v>387</v>
      </c>
      <c r="W113" s="19">
        <f t="shared" si="13"/>
        <v>2583.333333333333</v>
      </c>
      <c r="X113" s="7" t="s">
        <v>386</v>
      </c>
      <c r="Y113" s="7" t="s">
        <v>10</v>
      </c>
      <c r="Z113" s="7" t="s">
        <v>383</v>
      </c>
      <c r="AA113" s="7" t="s">
        <v>10</v>
      </c>
      <c r="AB113" s="7" t="s">
        <v>383</v>
      </c>
      <c r="AC113" s="7" t="s">
        <v>10</v>
      </c>
      <c r="AD113" s="7" t="s">
        <v>383</v>
      </c>
      <c r="AE113" s="19">
        <f>15300/30*15</f>
        <v>7650</v>
      </c>
      <c r="AF113" s="7" t="s">
        <v>3</v>
      </c>
      <c r="AG113" s="19">
        <v>9350</v>
      </c>
      <c r="AH113" s="7" t="s">
        <v>3</v>
      </c>
      <c r="AI113" s="7" t="s">
        <v>10</v>
      </c>
      <c r="AJ113" s="7" t="s">
        <v>383</v>
      </c>
      <c r="AK113" s="19">
        <f t="shared" si="14"/>
        <v>1007.5</v>
      </c>
      <c r="AL113" s="7" t="s">
        <v>387</v>
      </c>
      <c r="AM113" s="19">
        <f t="shared" si="15"/>
        <v>2401.2000000000003</v>
      </c>
      <c r="AN113" s="7" t="s">
        <v>4</v>
      </c>
      <c r="AO113" s="19">
        <v>600</v>
      </c>
      <c r="AP113" s="7" t="s">
        <v>3</v>
      </c>
      <c r="AQ113" s="7" t="s">
        <v>10</v>
      </c>
      <c r="AR113" s="7" t="s">
        <v>383</v>
      </c>
      <c r="AS113" s="7" t="s">
        <v>10</v>
      </c>
    </row>
    <row r="114" spans="1:45" s="15" customFormat="1" ht="22.5" customHeight="1">
      <c r="A114" s="17"/>
      <c r="B114" s="4" t="s">
        <v>5</v>
      </c>
      <c r="C114" s="4">
        <v>8</v>
      </c>
      <c r="D114" s="12" t="s">
        <v>278</v>
      </c>
      <c r="E114" s="13" t="s">
        <v>278</v>
      </c>
      <c r="F114" s="5" t="s">
        <v>361</v>
      </c>
      <c r="G114" s="14" t="s">
        <v>291</v>
      </c>
      <c r="H114" s="6" t="s">
        <v>250</v>
      </c>
      <c r="I114" s="6" t="s">
        <v>292</v>
      </c>
      <c r="J114" s="6" t="s">
        <v>353</v>
      </c>
      <c r="K114" s="19">
        <v>15500</v>
      </c>
      <c r="L114" s="19">
        <v>11651.445</v>
      </c>
      <c r="M114" s="7" t="s">
        <v>10</v>
      </c>
      <c r="N114" s="7" t="s">
        <v>10</v>
      </c>
      <c r="O114" s="7" t="s">
        <v>383</v>
      </c>
      <c r="P114" s="7" t="s">
        <v>10</v>
      </c>
      <c r="Q114" s="7" t="s">
        <v>10</v>
      </c>
      <c r="R114" s="7" t="s">
        <v>383</v>
      </c>
      <c r="S114" s="19">
        <f t="shared" si="12"/>
        <v>20666.666666666664</v>
      </c>
      <c r="T114" s="7" t="s">
        <v>3</v>
      </c>
      <c r="U114" s="19">
        <v>0</v>
      </c>
      <c r="V114" s="7" t="s">
        <v>387</v>
      </c>
      <c r="W114" s="19">
        <f t="shared" si="13"/>
        <v>2583.333333333333</v>
      </c>
      <c r="X114" s="7" t="s">
        <v>386</v>
      </c>
      <c r="Y114" s="7" t="s">
        <v>10</v>
      </c>
      <c r="Z114" s="7" t="s">
        <v>383</v>
      </c>
      <c r="AA114" s="7" t="s">
        <v>10</v>
      </c>
      <c r="AB114" s="7" t="s">
        <v>383</v>
      </c>
      <c r="AC114" s="7" t="s">
        <v>10</v>
      </c>
      <c r="AD114" s="7" t="s">
        <v>383</v>
      </c>
      <c r="AE114" s="19">
        <v>0</v>
      </c>
      <c r="AF114" s="7" t="s">
        <v>3</v>
      </c>
      <c r="AG114" s="19">
        <v>9350</v>
      </c>
      <c r="AH114" s="7" t="s">
        <v>3</v>
      </c>
      <c r="AI114" s="7" t="s">
        <v>10</v>
      </c>
      <c r="AJ114" s="7" t="s">
        <v>383</v>
      </c>
      <c r="AK114" s="19">
        <f>IF(K114&gt;=80.04*300,80.04*300*0.13/2,K114*0.13/2)</f>
        <v>1007.5</v>
      </c>
      <c r="AL114" s="7" t="s">
        <v>387</v>
      </c>
      <c r="AM114" s="19">
        <f t="shared" si="15"/>
        <v>2401.2000000000003</v>
      </c>
      <c r="AN114" s="7" t="s">
        <v>4</v>
      </c>
      <c r="AO114" s="19">
        <v>600</v>
      </c>
      <c r="AP114" s="7" t="s">
        <v>3</v>
      </c>
      <c r="AQ114" s="7" t="s">
        <v>10</v>
      </c>
      <c r="AR114" s="7" t="s">
        <v>383</v>
      </c>
      <c r="AS114" s="7" t="s">
        <v>10</v>
      </c>
    </row>
    <row r="115" spans="1:45" s="15" customFormat="1" ht="22.5" customHeight="1">
      <c r="A115" s="17"/>
      <c r="B115" s="4" t="s">
        <v>5</v>
      </c>
      <c r="C115" s="4">
        <v>7</v>
      </c>
      <c r="D115" s="12" t="s">
        <v>275</v>
      </c>
      <c r="E115" s="13" t="s">
        <v>275</v>
      </c>
      <c r="F115" s="6" t="s">
        <v>355</v>
      </c>
      <c r="G115" s="14" t="s">
        <v>276</v>
      </c>
      <c r="H115" s="6" t="s">
        <v>277</v>
      </c>
      <c r="I115" s="6" t="s">
        <v>67</v>
      </c>
      <c r="J115" s="6" t="s">
        <v>353</v>
      </c>
      <c r="K115" s="19">
        <v>20000</v>
      </c>
      <c r="L115" s="19">
        <v>14712.119999999999</v>
      </c>
      <c r="M115" s="7" t="s">
        <v>10</v>
      </c>
      <c r="N115" s="7" t="s">
        <v>10</v>
      </c>
      <c r="O115" s="7" t="s">
        <v>383</v>
      </c>
      <c r="P115" s="7" t="s">
        <v>10</v>
      </c>
      <c r="Q115" s="7" t="s">
        <v>10</v>
      </c>
      <c r="R115" s="7" t="s">
        <v>383</v>
      </c>
      <c r="S115" s="19">
        <f t="shared" si="12"/>
        <v>26666.666666666664</v>
      </c>
      <c r="T115" s="7" t="s">
        <v>3</v>
      </c>
      <c r="U115" s="19">
        <v>27.5</v>
      </c>
      <c r="V115" s="7" t="s">
        <v>387</v>
      </c>
      <c r="W115" s="19">
        <f t="shared" si="13"/>
        <v>3333.333333333333</v>
      </c>
      <c r="X115" s="7" t="s">
        <v>386</v>
      </c>
      <c r="Y115" s="7" t="s">
        <v>10</v>
      </c>
      <c r="Z115" s="7" t="s">
        <v>383</v>
      </c>
      <c r="AA115" s="7" t="s">
        <v>10</v>
      </c>
      <c r="AB115" s="7" t="s">
        <v>383</v>
      </c>
      <c r="AC115" s="7" t="s">
        <v>10</v>
      </c>
      <c r="AD115" s="7" t="s">
        <v>383</v>
      </c>
      <c r="AE115" s="19">
        <f>18700/30*15</f>
        <v>9350</v>
      </c>
      <c r="AF115" s="7" t="s">
        <v>3</v>
      </c>
      <c r="AG115" s="19">
        <v>9350</v>
      </c>
      <c r="AH115" s="7" t="s">
        <v>3</v>
      </c>
      <c r="AI115" s="7" t="s">
        <v>10</v>
      </c>
      <c r="AJ115" s="7" t="s">
        <v>383</v>
      </c>
      <c r="AK115" s="19">
        <f>IF(K115&gt;=80.04*300,80.04*300*0.13/2,K115*0.13/2)</f>
        <v>1300</v>
      </c>
      <c r="AL115" s="7" t="s">
        <v>387</v>
      </c>
      <c r="AM115" s="19">
        <f t="shared" si="15"/>
        <v>2401.2000000000003</v>
      </c>
      <c r="AN115" s="7" t="s">
        <v>4</v>
      </c>
      <c r="AO115" s="19">
        <v>600</v>
      </c>
      <c r="AP115" s="7" t="s">
        <v>3</v>
      </c>
      <c r="AQ115" s="7" t="s">
        <v>10</v>
      </c>
      <c r="AR115" s="7" t="s">
        <v>383</v>
      </c>
      <c r="AS115" s="7" t="s">
        <v>10</v>
      </c>
    </row>
    <row r="116" spans="1:45" s="15" customFormat="1" ht="22.5" customHeight="1">
      <c r="A116" s="17"/>
      <c r="B116" s="4" t="s">
        <v>5</v>
      </c>
      <c r="C116" s="4">
        <v>7</v>
      </c>
      <c r="D116" s="12" t="s">
        <v>278</v>
      </c>
      <c r="E116" s="13" t="s">
        <v>278</v>
      </c>
      <c r="F116" s="9" t="s">
        <v>355</v>
      </c>
      <c r="G116" s="14" t="s">
        <v>281</v>
      </c>
      <c r="H116" s="6" t="s">
        <v>282</v>
      </c>
      <c r="I116" s="6" t="s">
        <v>283</v>
      </c>
      <c r="J116" s="6" t="s">
        <v>353</v>
      </c>
      <c r="K116" s="19">
        <v>19000</v>
      </c>
      <c r="L116" s="19">
        <v>14031.97</v>
      </c>
      <c r="M116" s="7" t="s">
        <v>10</v>
      </c>
      <c r="N116" s="7" t="s">
        <v>10</v>
      </c>
      <c r="O116" s="7" t="s">
        <v>383</v>
      </c>
      <c r="P116" s="7" t="s">
        <v>10</v>
      </c>
      <c r="Q116" s="7" t="s">
        <v>10</v>
      </c>
      <c r="R116" s="7" t="s">
        <v>383</v>
      </c>
      <c r="S116" s="19">
        <f t="shared" si="12"/>
        <v>25333.333333333336</v>
      </c>
      <c r="T116" s="7" t="s">
        <v>3</v>
      </c>
      <c r="U116" s="19">
        <v>0</v>
      </c>
      <c r="V116" s="7" t="s">
        <v>387</v>
      </c>
      <c r="W116" s="19">
        <f t="shared" si="13"/>
        <v>3166.666666666667</v>
      </c>
      <c r="X116" s="7" t="s">
        <v>386</v>
      </c>
      <c r="Y116" s="7" t="s">
        <v>10</v>
      </c>
      <c r="Z116" s="7" t="s">
        <v>383</v>
      </c>
      <c r="AA116" s="7" t="s">
        <v>10</v>
      </c>
      <c r="AB116" s="7" t="s">
        <v>383</v>
      </c>
      <c r="AC116" s="7" t="s">
        <v>10</v>
      </c>
      <c r="AD116" s="7" t="s">
        <v>383</v>
      </c>
      <c r="AE116" s="19">
        <v>0</v>
      </c>
      <c r="AF116" s="7" t="s">
        <v>3</v>
      </c>
      <c r="AG116" s="19">
        <v>9350</v>
      </c>
      <c r="AH116" s="7" t="s">
        <v>3</v>
      </c>
      <c r="AI116" s="7" t="s">
        <v>10</v>
      </c>
      <c r="AJ116" s="7" t="s">
        <v>383</v>
      </c>
      <c r="AK116" s="19">
        <f>IF(K116&gt;=80.04*300,80.04*300*0.11/2,K116*0.11/2)</f>
        <v>1045</v>
      </c>
      <c r="AL116" s="7" t="s">
        <v>387</v>
      </c>
      <c r="AM116" s="19">
        <f t="shared" si="15"/>
        <v>2401.2000000000003</v>
      </c>
      <c r="AN116" s="7" t="s">
        <v>4</v>
      </c>
      <c r="AO116" s="19">
        <v>600</v>
      </c>
      <c r="AP116" s="7" t="s">
        <v>3</v>
      </c>
      <c r="AQ116" s="7" t="s">
        <v>10</v>
      </c>
      <c r="AR116" s="7" t="s">
        <v>383</v>
      </c>
      <c r="AS116" s="7" t="s">
        <v>10</v>
      </c>
    </row>
    <row r="117" spans="1:45" s="8" customFormat="1" ht="22.5" customHeight="1">
      <c r="A117" s="17"/>
      <c r="B117" s="4" t="s">
        <v>5</v>
      </c>
      <c r="C117" s="4">
        <v>7</v>
      </c>
      <c r="D117" s="12" t="s">
        <v>345</v>
      </c>
      <c r="E117" s="13" t="s">
        <v>344</v>
      </c>
      <c r="F117" s="5" t="s">
        <v>361</v>
      </c>
      <c r="G117" s="14" t="s">
        <v>346</v>
      </c>
      <c r="H117" s="6" t="s">
        <v>347</v>
      </c>
      <c r="I117" s="6" t="s">
        <v>348</v>
      </c>
      <c r="J117" s="6" t="s">
        <v>354</v>
      </c>
      <c r="K117" s="19">
        <v>15500</v>
      </c>
      <c r="L117" s="19">
        <v>11651.445</v>
      </c>
      <c r="M117" s="7" t="s">
        <v>10</v>
      </c>
      <c r="N117" s="7" t="s">
        <v>10</v>
      </c>
      <c r="O117" s="7" t="s">
        <v>383</v>
      </c>
      <c r="P117" s="7" t="s">
        <v>10</v>
      </c>
      <c r="Q117" s="7" t="s">
        <v>10</v>
      </c>
      <c r="R117" s="7" t="s">
        <v>383</v>
      </c>
      <c r="S117" s="19">
        <f t="shared" si="12"/>
        <v>20666.666666666664</v>
      </c>
      <c r="T117" s="7" t="s">
        <v>3</v>
      </c>
      <c r="U117" s="19">
        <v>41</v>
      </c>
      <c r="V117" s="7" t="s">
        <v>387</v>
      </c>
      <c r="W117" s="19">
        <f t="shared" si="13"/>
        <v>2583.333333333333</v>
      </c>
      <c r="X117" s="7" t="s">
        <v>386</v>
      </c>
      <c r="Y117" s="7" t="s">
        <v>10</v>
      </c>
      <c r="Z117" s="7" t="s">
        <v>383</v>
      </c>
      <c r="AA117" s="7" t="s">
        <v>10</v>
      </c>
      <c r="AB117" s="7" t="s">
        <v>383</v>
      </c>
      <c r="AC117" s="7" t="s">
        <v>10</v>
      </c>
      <c r="AD117" s="7" t="s">
        <v>383</v>
      </c>
      <c r="AE117" s="19">
        <f>13800/30*25</f>
        <v>11500</v>
      </c>
      <c r="AF117" s="7" t="s">
        <v>3</v>
      </c>
      <c r="AG117" s="19">
        <v>9350</v>
      </c>
      <c r="AH117" s="7" t="s">
        <v>3</v>
      </c>
      <c r="AI117" s="7" t="s">
        <v>10</v>
      </c>
      <c r="AJ117" s="7" t="s">
        <v>383</v>
      </c>
      <c r="AK117" s="19">
        <f>IF(K117&gt;=80.04*300,80.04*300*0.13/2,K117*0.13/2)</f>
        <v>1007.5</v>
      </c>
      <c r="AL117" s="7" t="s">
        <v>387</v>
      </c>
      <c r="AM117" s="19">
        <f t="shared" si="15"/>
        <v>2401.2000000000003</v>
      </c>
      <c r="AN117" s="7" t="s">
        <v>4</v>
      </c>
      <c r="AO117" s="19">
        <v>600</v>
      </c>
      <c r="AP117" s="7" t="s">
        <v>3</v>
      </c>
      <c r="AQ117" s="7" t="s">
        <v>10</v>
      </c>
      <c r="AR117" s="7" t="s">
        <v>383</v>
      </c>
      <c r="AS117" s="7" t="s">
        <v>10</v>
      </c>
    </row>
    <row r="118" spans="1:45" s="15" customFormat="1" ht="28.5">
      <c r="A118" s="17"/>
      <c r="B118" s="4" t="s">
        <v>5</v>
      </c>
      <c r="C118" s="4">
        <v>7</v>
      </c>
      <c r="D118" s="12" t="s">
        <v>293</v>
      </c>
      <c r="E118" s="13" t="s">
        <v>278</v>
      </c>
      <c r="F118" s="5" t="s">
        <v>361</v>
      </c>
      <c r="G118" s="14" t="s">
        <v>294</v>
      </c>
      <c r="H118" s="6" t="s">
        <v>295</v>
      </c>
      <c r="I118" s="6" t="s">
        <v>296</v>
      </c>
      <c r="J118" s="6" t="s">
        <v>353</v>
      </c>
      <c r="K118" s="19">
        <v>15500</v>
      </c>
      <c r="L118" s="19">
        <v>11651.445</v>
      </c>
      <c r="M118" s="7" t="s">
        <v>10</v>
      </c>
      <c r="N118" s="7" t="s">
        <v>10</v>
      </c>
      <c r="O118" s="7" t="s">
        <v>383</v>
      </c>
      <c r="P118" s="7" t="s">
        <v>10</v>
      </c>
      <c r="Q118" s="7" t="s">
        <v>10</v>
      </c>
      <c r="R118" s="7" t="s">
        <v>383</v>
      </c>
      <c r="S118" s="19">
        <f t="shared" si="12"/>
        <v>20666.666666666664</v>
      </c>
      <c r="T118" s="7" t="s">
        <v>3</v>
      </c>
      <c r="U118" s="19">
        <v>0</v>
      </c>
      <c r="V118" s="7" t="s">
        <v>387</v>
      </c>
      <c r="W118" s="19">
        <f t="shared" si="13"/>
        <v>2583.333333333333</v>
      </c>
      <c r="X118" s="7" t="s">
        <v>386</v>
      </c>
      <c r="Y118" s="7" t="s">
        <v>10</v>
      </c>
      <c r="Z118" s="7" t="s">
        <v>383</v>
      </c>
      <c r="AA118" s="7" t="s">
        <v>10</v>
      </c>
      <c r="AB118" s="7" t="s">
        <v>383</v>
      </c>
      <c r="AC118" s="7" t="s">
        <v>10</v>
      </c>
      <c r="AD118" s="7" t="s">
        <v>383</v>
      </c>
      <c r="AE118" s="19">
        <v>0</v>
      </c>
      <c r="AF118" s="7" t="s">
        <v>3</v>
      </c>
      <c r="AG118" s="19">
        <v>9350</v>
      </c>
      <c r="AH118" s="7" t="s">
        <v>3</v>
      </c>
      <c r="AI118" s="7" t="s">
        <v>10</v>
      </c>
      <c r="AJ118" s="7" t="s">
        <v>383</v>
      </c>
      <c r="AK118" s="19">
        <v>700</v>
      </c>
      <c r="AL118" s="7" t="s">
        <v>387</v>
      </c>
      <c r="AM118" s="19">
        <f t="shared" si="15"/>
        <v>2401.2000000000003</v>
      </c>
      <c r="AN118" s="7" t="s">
        <v>4</v>
      </c>
      <c r="AO118" s="19">
        <v>600</v>
      </c>
      <c r="AP118" s="7" t="s">
        <v>3</v>
      </c>
      <c r="AQ118" s="7" t="s">
        <v>10</v>
      </c>
      <c r="AR118" s="7" t="s">
        <v>383</v>
      </c>
      <c r="AS118" s="7" t="s">
        <v>10</v>
      </c>
    </row>
    <row r="119" spans="1:45" s="15" customFormat="1" ht="22.5" customHeight="1">
      <c r="A119" s="17"/>
      <c r="B119" s="4" t="s">
        <v>5</v>
      </c>
      <c r="C119" s="4">
        <v>7</v>
      </c>
      <c r="D119" s="12" t="s">
        <v>297</v>
      </c>
      <c r="E119" s="13" t="s">
        <v>297</v>
      </c>
      <c r="F119" s="9" t="s">
        <v>356</v>
      </c>
      <c r="G119" s="14" t="s">
        <v>298</v>
      </c>
      <c r="H119" s="6" t="s">
        <v>49</v>
      </c>
      <c r="I119" s="6" t="s">
        <v>299</v>
      </c>
      <c r="J119" s="6" t="s">
        <v>353</v>
      </c>
      <c r="K119" s="19">
        <v>15500</v>
      </c>
      <c r="L119" s="19">
        <v>11651.445</v>
      </c>
      <c r="M119" s="7" t="s">
        <v>10</v>
      </c>
      <c r="N119" s="7" t="s">
        <v>10</v>
      </c>
      <c r="O119" s="7" t="s">
        <v>383</v>
      </c>
      <c r="P119" s="7" t="s">
        <v>10</v>
      </c>
      <c r="Q119" s="7" t="s">
        <v>10</v>
      </c>
      <c r="R119" s="7" t="s">
        <v>383</v>
      </c>
      <c r="S119" s="19">
        <f t="shared" si="12"/>
        <v>20666.666666666664</v>
      </c>
      <c r="T119" s="7" t="s">
        <v>3</v>
      </c>
      <c r="U119" s="19">
        <v>0</v>
      </c>
      <c r="V119" s="7" t="s">
        <v>387</v>
      </c>
      <c r="W119" s="19">
        <f t="shared" si="13"/>
        <v>2583.333333333333</v>
      </c>
      <c r="X119" s="7" t="s">
        <v>386</v>
      </c>
      <c r="Y119" s="7" t="s">
        <v>10</v>
      </c>
      <c r="Z119" s="7" t="s">
        <v>383</v>
      </c>
      <c r="AA119" s="7" t="s">
        <v>10</v>
      </c>
      <c r="AB119" s="7" t="s">
        <v>383</v>
      </c>
      <c r="AC119" s="7" t="s">
        <v>10</v>
      </c>
      <c r="AD119" s="7" t="s">
        <v>383</v>
      </c>
      <c r="AE119" s="19">
        <v>0</v>
      </c>
      <c r="AF119" s="7" t="s">
        <v>3</v>
      </c>
      <c r="AG119" s="19">
        <v>9350</v>
      </c>
      <c r="AH119" s="7" t="s">
        <v>3</v>
      </c>
      <c r="AI119" s="7" t="s">
        <v>10</v>
      </c>
      <c r="AJ119" s="7" t="s">
        <v>383</v>
      </c>
      <c r="AK119" s="19">
        <f t="shared" si="14"/>
        <v>1007.5</v>
      </c>
      <c r="AL119" s="7" t="s">
        <v>387</v>
      </c>
      <c r="AM119" s="19">
        <f t="shared" si="15"/>
        <v>2401.2000000000003</v>
      </c>
      <c r="AN119" s="7" t="s">
        <v>4</v>
      </c>
      <c r="AO119" s="19">
        <v>600</v>
      </c>
      <c r="AP119" s="7" t="s">
        <v>3</v>
      </c>
      <c r="AQ119" s="7" t="s">
        <v>10</v>
      </c>
      <c r="AR119" s="7" t="s">
        <v>383</v>
      </c>
      <c r="AS119" s="7" t="s">
        <v>10</v>
      </c>
    </row>
    <row r="120" spans="1:45" s="15" customFormat="1" ht="28.5" customHeight="1">
      <c r="A120" s="17"/>
      <c r="B120" s="4" t="s">
        <v>5</v>
      </c>
      <c r="C120" s="4">
        <v>7</v>
      </c>
      <c r="D120" s="12" t="s">
        <v>477</v>
      </c>
      <c r="E120" s="13" t="s">
        <v>477</v>
      </c>
      <c r="F120" s="9" t="s">
        <v>356</v>
      </c>
      <c r="G120" s="14" t="s">
        <v>478</v>
      </c>
      <c r="H120" s="6" t="s">
        <v>479</v>
      </c>
      <c r="I120" s="6" t="s">
        <v>126</v>
      </c>
      <c r="J120" s="6" t="s">
        <v>353</v>
      </c>
      <c r="K120" s="19">
        <v>13600</v>
      </c>
      <c r="L120" s="19">
        <v>10359.16</v>
      </c>
      <c r="M120" s="7" t="s">
        <v>10</v>
      </c>
      <c r="N120" s="7" t="s">
        <v>10</v>
      </c>
      <c r="O120" s="7" t="s">
        <v>383</v>
      </c>
      <c r="P120" s="7" t="s">
        <v>10</v>
      </c>
      <c r="Q120" s="7" t="s">
        <v>10</v>
      </c>
      <c r="R120" s="7" t="s">
        <v>383</v>
      </c>
      <c r="S120" s="19">
        <f t="shared" ref="S120" si="24">K120/30*40</f>
        <v>18133.333333333332</v>
      </c>
      <c r="T120" s="7" t="s">
        <v>3</v>
      </c>
      <c r="U120" s="19">
        <v>0</v>
      </c>
      <c r="V120" s="7" t="s">
        <v>387</v>
      </c>
      <c r="W120" s="19">
        <f t="shared" ref="W120" si="25">K120/30*5</f>
        <v>2266.6666666666665</v>
      </c>
      <c r="X120" s="7" t="s">
        <v>386</v>
      </c>
      <c r="Y120" s="7" t="s">
        <v>10</v>
      </c>
      <c r="Z120" s="7" t="s">
        <v>383</v>
      </c>
      <c r="AA120" s="7" t="s">
        <v>10</v>
      </c>
      <c r="AB120" s="7" t="s">
        <v>383</v>
      </c>
      <c r="AC120" s="7" t="s">
        <v>10</v>
      </c>
      <c r="AD120" s="7" t="s">
        <v>383</v>
      </c>
      <c r="AE120" s="19">
        <v>0</v>
      </c>
      <c r="AF120" s="7" t="s">
        <v>3</v>
      </c>
      <c r="AG120" s="19">
        <v>9350</v>
      </c>
      <c r="AH120" s="7" t="s">
        <v>3</v>
      </c>
      <c r="AI120" s="7" t="s">
        <v>10</v>
      </c>
      <c r="AJ120" s="7" t="s">
        <v>383</v>
      </c>
      <c r="AK120" s="19">
        <f>IF(K120&gt;=80.04*300,80.04*300*0.09/2,K120*0.09/2)</f>
        <v>612</v>
      </c>
      <c r="AL120" s="7" t="s">
        <v>387</v>
      </c>
      <c r="AM120" s="19">
        <f t="shared" si="15"/>
        <v>2401.2000000000003</v>
      </c>
      <c r="AN120" s="7" t="s">
        <v>4</v>
      </c>
      <c r="AO120" s="19">
        <v>600</v>
      </c>
      <c r="AP120" s="7" t="s">
        <v>3</v>
      </c>
      <c r="AQ120" s="7" t="s">
        <v>10</v>
      </c>
      <c r="AR120" s="7" t="s">
        <v>383</v>
      </c>
      <c r="AS120" s="7" t="s">
        <v>10</v>
      </c>
    </row>
    <row r="121" spans="1:45" s="15" customFormat="1" ht="28.5">
      <c r="A121" s="17"/>
      <c r="B121" s="4" t="s">
        <v>5</v>
      </c>
      <c r="C121" s="4">
        <v>7</v>
      </c>
      <c r="D121" s="12" t="s">
        <v>293</v>
      </c>
      <c r="E121" s="13" t="s">
        <v>278</v>
      </c>
      <c r="F121" s="5" t="s">
        <v>361</v>
      </c>
      <c r="G121" s="14" t="s">
        <v>300</v>
      </c>
      <c r="H121" s="6" t="s">
        <v>218</v>
      </c>
      <c r="I121" s="6" t="s">
        <v>301</v>
      </c>
      <c r="J121" s="6" t="s">
        <v>353</v>
      </c>
      <c r="K121" s="19">
        <v>10500</v>
      </c>
      <c r="L121" s="19">
        <v>8250.6949999999997</v>
      </c>
      <c r="M121" s="7" t="s">
        <v>10</v>
      </c>
      <c r="N121" s="7" t="s">
        <v>10</v>
      </c>
      <c r="O121" s="7" t="s">
        <v>383</v>
      </c>
      <c r="P121" s="7" t="s">
        <v>10</v>
      </c>
      <c r="Q121" s="7" t="s">
        <v>10</v>
      </c>
      <c r="R121" s="7" t="s">
        <v>383</v>
      </c>
      <c r="S121" s="19">
        <f t="shared" si="12"/>
        <v>14000</v>
      </c>
      <c r="T121" s="7" t="s">
        <v>3</v>
      </c>
      <c r="U121" s="19">
        <v>0</v>
      </c>
      <c r="V121" s="7" t="s">
        <v>387</v>
      </c>
      <c r="W121" s="19">
        <f t="shared" si="13"/>
        <v>1750</v>
      </c>
      <c r="X121" s="7" t="s">
        <v>386</v>
      </c>
      <c r="Y121" s="7" t="s">
        <v>10</v>
      </c>
      <c r="Z121" s="7" t="s">
        <v>383</v>
      </c>
      <c r="AA121" s="7" t="s">
        <v>10</v>
      </c>
      <c r="AB121" s="7" t="s">
        <v>383</v>
      </c>
      <c r="AC121" s="7" t="s">
        <v>10</v>
      </c>
      <c r="AD121" s="7" t="s">
        <v>383</v>
      </c>
      <c r="AE121" s="19">
        <v>0</v>
      </c>
      <c r="AF121" s="7" t="s">
        <v>3</v>
      </c>
      <c r="AG121" s="19">
        <v>9350</v>
      </c>
      <c r="AH121" s="7" t="s">
        <v>3</v>
      </c>
      <c r="AI121" s="7" t="s">
        <v>10</v>
      </c>
      <c r="AJ121" s="7" t="s">
        <v>383</v>
      </c>
      <c r="AK121" s="19">
        <f t="shared" si="14"/>
        <v>682.5</v>
      </c>
      <c r="AL121" s="7" t="s">
        <v>387</v>
      </c>
      <c r="AM121" s="19">
        <f t="shared" si="15"/>
        <v>2401.2000000000003</v>
      </c>
      <c r="AN121" s="7" t="s">
        <v>4</v>
      </c>
      <c r="AO121" s="19">
        <v>600</v>
      </c>
      <c r="AP121" s="7" t="s">
        <v>3</v>
      </c>
      <c r="AQ121" s="7" t="s">
        <v>10</v>
      </c>
      <c r="AR121" s="7" t="s">
        <v>383</v>
      </c>
      <c r="AS121" s="7" t="s">
        <v>10</v>
      </c>
    </row>
    <row r="122" spans="1:45" s="15" customFormat="1" ht="22.5" customHeight="1">
      <c r="A122" s="17"/>
      <c r="B122" s="4" t="s">
        <v>5</v>
      </c>
      <c r="C122" s="4">
        <v>7</v>
      </c>
      <c r="D122" s="12" t="s">
        <v>278</v>
      </c>
      <c r="E122" s="13" t="s">
        <v>278</v>
      </c>
      <c r="F122" s="5" t="s">
        <v>360</v>
      </c>
      <c r="G122" s="14" t="s">
        <v>302</v>
      </c>
      <c r="H122" s="6" t="s">
        <v>102</v>
      </c>
      <c r="I122" s="6" t="s">
        <v>303</v>
      </c>
      <c r="J122" s="6" t="s">
        <v>354</v>
      </c>
      <c r="K122" s="19">
        <v>9000</v>
      </c>
      <c r="L122" s="19">
        <v>7185.8</v>
      </c>
      <c r="M122" s="7" t="s">
        <v>10</v>
      </c>
      <c r="N122" s="7" t="s">
        <v>10</v>
      </c>
      <c r="O122" s="7" t="s">
        <v>383</v>
      </c>
      <c r="P122" s="7" t="s">
        <v>10</v>
      </c>
      <c r="Q122" s="7" t="s">
        <v>10</v>
      </c>
      <c r="R122" s="7" t="s">
        <v>383</v>
      </c>
      <c r="S122" s="19">
        <f t="shared" si="12"/>
        <v>12000</v>
      </c>
      <c r="T122" s="7" t="s">
        <v>3</v>
      </c>
      <c r="U122" s="19">
        <v>0</v>
      </c>
      <c r="V122" s="7" t="s">
        <v>387</v>
      </c>
      <c r="W122" s="19">
        <f t="shared" si="13"/>
        <v>1500</v>
      </c>
      <c r="X122" s="7" t="s">
        <v>386</v>
      </c>
      <c r="Y122" s="7" t="s">
        <v>10</v>
      </c>
      <c r="Z122" s="7" t="s">
        <v>383</v>
      </c>
      <c r="AA122" s="7" t="s">
        <v>10</v>
      </c>
      <c r="AB122" s="7" t="s">
        <v>383</v>
      </c>
      <c r="AC122" s="7" t="s">
        <v>10</v>
      </c>
      <c r="AD122" s="7" t="s">
        <v>383</v>
      </c>
      <c r="AE122" s="19">
        <v>0</v>
      </c>
      <c r="AF122" s="7" t="s">
        <v>3</v>
      </c>
      <c r="AG122" s="19">
        <v>9350</v>
      </c>
      <c r="AH122" s="7" t="s">
        <v>3</v>
      </c>
      <c r="AI122" s="7" t="s">
        <v>10</v>
      </c>
      <c r="AJ122" s="7" t="s">
        <v>383</v>
      </c>
      <c r="AK122" s="19">
        <f t="shared" si="14"/>
        <v>585</v>
      </c>
      <c r="AL122" s="7" t="s">
        <v>387</v>
      </c>
      <c r="AM122" s="19">
        <f t="shared" si="15"/>
        <v>2401.2000000000003</v>
      </c>
      <c r="AN122" s="7" t="s">
        <v>4</v>
      </c>
      <c r="AO122" s="19">
        <v>600</v>
      </c>
      <c r="AP122" s="7" t="s">
        <v>3</v>
      </c>
      <c r="AQ122" s="7" t="s">
        <v>10</v>
      </c>
      <c r="AR122" s="7" t="s">
        <v>383</v>
      </c>
      <c r="AS122" s="7" t="s">
        <v>10</v>
      </c>
    </row>
    <row r="123" spans="1:45" s="15" customFormat="1" ht="22.5" customHeight="1">
      <c r="A123" s="17"/>
      <c r="B123" s="4" t="s">
        <v>5</v>
      </c>
      <c r="C123" s="4">
        <v>6</v>
      </c>
      <c r="D123" s="12" t="s">
        <v>304</v>
      </c>
      <c r="E123" s="13" t="s">
        <v>275</v>
      </c>
      <c r="F123" s="5" t="s">
        <v>361</v>
      </c>
      <c r="G123" s="14" t="s">
        <v>305</v>
      </c>
      <c r="H123" s="6" t="s">
        <v>306</v>
      </c>
      <c r="I123" s="6" t="s">
        <v>129</v>
      </c>
      <c r="J123" s="6" t="s">
        <v>353</v>
      </c>
      <c r="K123" s="19">
        <v>19000</v>
      </c>
      <c r="L123" s="19">
        <v>14031.97</v>
      </c>
      <c r="M123" s="7" t="s">
        <v>10</v>
      </c>
      <c r="N123" s="7" t="s">
        <v>10</v>
      </c>
      <c r="O123" s="7" t="s">
        <v>383</v>
      </c>
      <c r="P123" s="7" t="s">
        <v>10</v>
      </c>
      <c r="Q123" s="7" t="s">
        <v>10</v>
      </c>
      <c r="R123" s="7" t="s">
        <v>383</v>
      </c>
      <c r="S123" s="19">
        <f t="shared" si="12"/>
        <v>25333.333333333336</v>
      </c>
      <c r="T123" s="7" t="s">
        <v>3</v>
      </c>
      <c r="U123" s="19">
        <v>68</v>
      </c>
      <c r="V123" s="7" t="s">
        <v>387</v>
      </c>
      <c r="W123" s="19">
        <f t="shared" si="13"/>
        <v>3166.666666666667</v>
      </c>
      <c r="X123" s="7" t="s">
        <v>386</v>
      </c>
      <c r="Y123" s="7" t="s">
        <v>10</v>
      </c>
      <c r="Z123" s="7" t="s">
        <v>383</v>
      </c>
      <c r="AA123" s="7" t="s">
        <v>10</v>
      </c>
      <c r="AB123" s="7" t="s">
        <v>383</v>
      </c>
      <c r="AC123" s="7" t="s">
        <v>10</v>
      </c>
      <c r="AD123" s="7" t="s">
        <v>383</v>
      </c>
      <c r="AE123" s="19">
        <f>17400/30*25</f>
        <v>14500</v>
      </c>
      <c r="AF123" s="7" t="s">
        <v>3</v>
      </c>
      <c r="AG123" s="19">
        <v>9350</v>
      </c>
      <c r="AH123" s="7" t="s">
        <v>3</v>
      </c>
      <c r="AI123" s="7" t="s">
        <v>10</v>
      </c>
      <c r="AJ123" s="7" t="s">
        <v>383</v>
      </c>
      <c r="AK123" s="19">
        <f t="shared" si="14"/>
        <v>1235</v>
      </c>
      <c r="AL123" s="7" t="s">
        <v>387</v>
      </c>
      <c r="AM123" s="19">
        <f t="shared" si="15"/>
        <v>2401.2000000000003</v>
      </c>
      <c r="AN123" s="7" t="s">
        <v>4</v>
      </c>
      <c r="AO123" s="19">
        <v>600</v>
      </c>
      <c r="AP123" s="7" t="s">
        <v>3</v>
      </c>
      <c r="AQ123" s="7" t="s">
        <v>10</v>
      </c>
      <c r="AR123" s="7" t="s">
        <v>383</v>
      </c>
      <c r="AS123" s="7" t="s">
        <v>10</v>
      </c>
    </row>
    <row r="124" spans="1:45" s="15" customFormat="1" ht="22.5" customHeight="1">
      <c r="A124" s="17"/>
      <c r="B124" s="4" t="s">
        <v>5</v>
      </c>
      <c r="C124" s="4">
        <v>6</v>
      </c>
      <c r="D124" s="12" t="s">
        <v>304</v>
      </c>
      <c r="E124" s="13" t="s">
        <v>275</v>
      </c>
      <c r="F124" s="5" t="s">
        <v>361</v>
      </c>
      <c r="G124" s="14" t="s">
        <v>307</v>
      </c>
      <c r="H124" s="6" t="s">
        <v>133</v>
      </c>
      <c r="I124" s="6" t="s">
        <v>308</v>
      </c>
      <c r="J124" s="6" t="s">
        <v>354</v>
      </c>
      <c r="K124" s="19">
        <v>17500</v>
      </c>
      <c r="L124" s="19">
        <v>13011.744999999999</v>
      </c>
      <c r="M124" s="7" t="s">
        <v>10</v>
      </c>
      <c r="N124" s="7" t="s">
        <v>10</v>
      </c>
      <c r="O124" s="7" t="s">
        <v>383</v>
      </c>
      <c r="P124" s="7" t="s">
        <v>10</v>
      </c>
      <c r="Q124" s="7" t="s">
        <v>10</v>
      </c>
      <c r="R124" s="7" t="s">
        <v>383</v>
      </c>
      <c r="S124" s="19">
        <f t="shared" si="12"/>
        <v>23333.333333333336</v>
      </c>
      <c r="T124" s="7" t="s">
        <v>3</v>
      </c>
      <c r="U124" s="19">
        <v>68</v>
      </c>
      <c r="V124" s="7" t="s">
        <v>387</v>
      </c>
      <c r="W124" s="19">
        <f t="shared" si="13"/>
        <v>2916.666666666667</v>
      </c>
      <c r="X124" s="7" t="s">
        <v>386</v>
      </c>
      <c r="Y124" s="7" t="s">
        <v>10</v>
      </c>
      <c r="Z124" s="7" t="s">
        <v>383</v>
      </c>
      <c r="AA124" s="7" t="s">
        <v>10</v>
      </c>
      <c r="AB124" s="7" t="s">
        <v>383</v>
      </c>
      <c r="AC124" s="7" t="s">
        <v>10</v>
      </c>
      <c r="AD124" s="7" t="s">
        <v>383</v>
      </c>
      <c r="AE124" s="19">
        <f>17300/30*30</f>
        <v>17300</v>
      </c>
      <c r="AF124" s="7" t="s">
        <v>3</v>
      </c>
      <c r="AG124" s="19">
        <v>9350</v>
      </c>
      <c r="AH124" s="7" t="s">
        <v>3</v>
      </c>
      <c r="AI124" s="7" t="s">
        <v>10</v>
      </c>
      <c r="AJ124" s="7" t="s">
        <v>383</v>
      </c>
      <c r="AK124" s="19">
        <f t="shared" si="14"/>
        <v>1137.5</v>
      </c>
      <c r="AL124" s="7" t="s">
        <v>387</v>
      </c>
      <c r="AM124" s="19">
        <f t="shared" si="15"/>
        <v>2401.2000000000003</v>
      </c>
      <c r="AN124" s="7" t="s">
        <v>4</v>
      </c>
      <c r="AO124" s="19">
        <v>600</v>
      </c>
      <c r="AP124" s="7" t="s">
        <v>3</v>
      </c>
      <c r="AQ124" s="7" t="s">
        <v>10</v>
      </c>
      <c r="AR124" s="7" t="s">
        <v>383</v>
      </c>
      <c r="AS124" s="7" t="s">
        <v>10</v>
      </c>
    </row>
    <row r="125" spans="1:45" s="15" customFormat="1" ht="22.5" customHeight="1">
      <c r="A125" s="17"/>
      <c r="B125" s="4" t="s">
        <v>5</v>
      </c>
      <c r="C125" s="4">
        <v>6</v>
      </c>
      <c r="D125" s="12" t="s">
        <v>304</v>
      </c>
      <c r="E125" s="13" t="s">
        <v>275</v>
      </c>
      <c r="F125" s="5" t="s">
        <v>361</v>
      </c>
      <c r="G125" s="14" t="s">
        <v>309</v>
      </c>
      <c r="H125" s="6"/>
      <c r="I125" s="6" t="s">
        <v>491</v>
      </c>
      <c r="J125" s="6" t="s">
        <v>353</v>
      </c>
      <c r="K125" s="19">
        <v>16000</v>
      </c>
      <c r="L125" s="19">
        <v>11991.52</v>
      </c>
      <c r="M125" s="7" t="s">
        <v>10</v>
      </c>
      <c r="N125" s="7" t="s">
        <v>10</v>
      </c>
      <c r="O125" s="7" t="s">
        <v>383</v>
      </c>
      <c r="P125" s="7" t="s">
        <v>10</v>
      </c>
      <c r="Q125" s="7" t="s">
        <v>10</v>
      </c>
      <c r="R125" s="7" t="s">
        <v>383</v>
      </c>
      <c r="S125" s="19">
        <f t="shared" si="12"/>
        <v>21333.333333333336</v>
      </c>
      <c r="T125" s="7" t="s">
        <v>3</v>
      </c>
      <c r="U125" s="19">
        <v>68</v>
      </c>
      <c r="V125" s="7" t="s">
        <v>387</v>
      </c>
      <c r="W125" s="19">
        <f t="shared" si="13"/>
        <v>2666.666666666667</v>
      </c>
      <c r="X125" s="7" t="s">
        <v>386</v>
      </c>
      <c r="Y125" s="7" t="s">
        <v>10</v>
      </c>
      <c r="Z125" s="7" t="s">
        <v>383</v>
      </c>
      <c r="AA125" s="7" t="s">
        <v>10</v>
      </c>
      <c r="AB125" s="7" t="s">
        <v>383</v>
      </c>
      <c r="AC125" s="7" t="s">
        <v>10</v>
      </c>
      <c r="AD125" s="7" t="s">
        <v>383</v>
      </c>
      <c r="AE125" s="19">
        <f>15800/30*30</f>
        <v>15799.999999999998</v>
      </c>
      <c r="AF125" s="7" t="s">
        <v>3</v>
      </c>
      <c r="AG125" s="19">
        <v>9350</v>
      </c>
      <c r="AH125" s="7" t="s">
        <v>3</v>
      </c>
      <c r="AI125" s="7" t="s">
        <v>10</v>
      </c>
      <c r="AJ125" s="7" t="s">
        <v>383</v>
      </c>
      <c r="AK125" s="19">
        <f t="shared" si="14"/>
        <v>1040</v>
      </c>
      <c r="AL125" s="7" t="s">
        <v>387</v>
      </c>
      <c r="AM125" s="19">
        <f t="shared" si="15"/>
        <v>2401.2000000000003</v>
      </c>
      <c r="AN125" s="7" t="s">
        <v>4</v>
      </c>
      <c r="AO125" s="19">
        <v>600</v>
      </c>
      <c r="AP125" s="7" t="s">
        <v>3</v>
      </c>
      <c r="AQ125" s="7" t="s">
        <v>10</v>
      </c>
      <c r="AR125" s="7" t="s">
        <v>383</v>
      </c>
      <c r="AS125" s="7" t="s">
        <v>10</v>
      </c>
    </row>
    <row r="126" spans="1:45" s="15" customFormat="1" ht="22.5" customHeight="1">
      <c r="A126" s="17"/>
      <c r="B126" s="4" t="s">
        <v>5</v>
      </c>
      <c r="C126" s="4">
        <v>6</v>
      </c>
      <c r="D126" s="12" t="s">
        <v>304</v>
      </c>
      <c r="E126" s="13" t="s">
        <v>275</v>
      </c>
      <c r="F126" s="5" t="s">
        <v>361</v>
      </c>
      <c r="G126" s="14" t="s">
        <v>310</v>
      </c>
      <c r="H126" s="6" t="s">
        <v>67</v>
      </c>
      <c r="I126" s="6" t="s">
        <v>311</v>
      </c>
      <c r="J126" s="6" t="s">
        <v>353</v>
      </c>
      <c r="K126" s="19">
        <v>15500</v>
      </c>
      <c r="L126" s="19">
        <v>11651.445</v>
      </c>
      <c r="M126" s="7" t="s">
        <v>10</v>
      </c>
      <c r="N126" s="7" t="s">
        <v>10</v>
      </c>
      <c r="O126" s="7" t="s">
        <v>383</v>
      </c>
      <c r="P126" s="7" t="s">
        <v>10</v>
      </c>
      <c r="Q126" s="7" t="s">
        <v>10</v>
      </c>
      <c r="R126" s="7" t="s">
        <v>383</v>
      </c>
      <c r="S126" s="19">
        <f t="shared" si="12"/>
        <v>20666.666666666664</v>
      </c>
      <c r="T126" s="7" t="s">
        <v>3</v>
      </c>
      <c r="U126" s="19">
        <v>23</v>
      </c>
      <c r="V126" s="7" t="s">
        <v>387</v>
      </c>
      <c r="W126" s="19">
        <f t="shared" si="13"/>
        <v>2583.333333333333</v>
      </c>
      <c r="X126" s="7" t="s">
        <v>386</v>
      </c>
      <c r="Y126" s="7" t="s">
        <v>10</v>
      </c>
      <c r="Z126" s="7" t="s">
        <v>383</v>
      </c>
      <c r="AA126" s="7" t="s">
        <v>10</v>
      </c>
      <c r="AB126" s="7" t="s">
        <v>383</v>
      </c>
      <c r="AC126" s="7" t="s">
        <v>10</v>
      </c>
      <c r="AD126" s="7" t="s">
        <v>383</v>
      </c>
      <c r="AE126" s="19">
        <f>12900/30*15</f>
        <v>6450</v>
      </c>
      <c r="AF126" s="7" t="s">
        <v>3</v>
      </c>
      <c r="AG126" s="19">
        <v>9350</v>
      </c>
      <c r="AH126" s="7" t="s">
        <v>3</v>
      </c>
      <c r="AI126" s="7" t="s">
        <v>10</v>
      </c>
      <c r="AJ126" s="7" t="s">
        <v>383</v>
      </c>
      <c r="AK126" s="19">
        <f t="shared" si="14"/>
        <v>1007.5</v>
      </c>
      <c r="AL126" s="7" t="s">
        <v>387</v>
      </c>
      <c r="AM126" s="19">
        <f t="shared" si="15"/>
        <v>2401.2000000000003</v>
      </c>
      <c r="AN126" s="7" t="s">
        <v>4</v>
      </c>
      <c r="AO126" s="19">
        <v>600</v>
      </c>
      <c r="AP126" s="7" t="s">
        <v>3</v>
      </c>
      <c r="AQ126" s="7" t="s">
        <v>10</v>
      </c>
      <c r="AR126" s="7" t="s">
        <v>383</v>
      </c>
      <c r="AS126" s="7" t="s">
        <v>10</v>
      </c>
    </row>
    <row r="127" spans="1:45" s="15" customFormat="1" ht="22.5" customHeight="1">
      <c r="A127" s="17"/>
      <c r="B127" s="4" t="s">
        <v>5</v>
      </c>
      <c r="C127" s="4">
        <v>6</v>
      </c>
      <c r="D127" s="12" t="s">
        <v>304</v>
      </c>
      <c r="E127" s="13" t="s">
        <v>275</v>
      </c>
      <c r="F127" s="5" t="s">
        <v>361</v>
      </c>
      <c r="G127" s="14" t="s">
        <v>252</v>
      </c>
      <c r="H127" s="6" t="s">
        <v>54</v>
      </c>
      <c r="I127" s="6" t="s">
        <v>211</v>
      </c>
      <c r="J127" s="6" t="s">
        <v>353</v>
      </c>
      <c r="K127" s="19">
        <v>10500</v>
      </c>
      <c r="L127" s="19">
        <v>8250.6949999999997</v>
      </c>
      <c r="M127" s="7" t="s">
        <v>10</v>
      </c>
      <c r="N127" s="7" t="s">
        <v>10</v>
      </c>
      <c r="O127" s="7" t="s">
        <v>383</v>
      </c>
      <c r="P127" s="7" t="s">
        <v>10</v>
      </c>
      <c r="Q127" s="7" t="s">
        <v>10</v>
      </c>
      <c r="R127" s="7" t="s">
        <v>383</v>
      </c>
      <c r="S127" s="19">
        <f t="shared" si="12"/>
        <v>14000</v>
      </c>
      <c r="T127" s="7" t="s">
        <v>3</v>
      </c>
      <c r="U127" s="19">
        <v>0</v>
      </c>
      <c r="V127" s="7" t="s">
        <v>387</v>
      </c>
      <c r="W127" s="19">
        <f t="shared" si="13"/>
        <v>1750</v>
      </c>
      <c r="X127" s="7" t="s">
        <v>386</v>
      </c>
      <c r="Y127" s="7" t="s">
        <v>10</v>
      </c>
      <c r="Z127" s="7" t="s">
        <v>383</v>
      </c>
      <c r="AA127" s="7" t="s">
        <v>10</v>
      </c>
      <c r="AB127" s="7" t="s">
        <v>383</v>
      </c>
      <c r="AC127" s="7" t="s">
        <v>10</v>
      </c>
      <c r="AD127" s="7" t="s">
        <v>383</v>
      </c>
      <c r="AE127" s="19">
        <v>0</v>
      </c>
      <c r="AF127" s="7" t="s">
        <v>3</v>
      </c>
      <c r="AG127" s="19">
        <v>9350</v>
      </c>
      <c r="AH127" s="7" t="s">
        <v>3</v>
      </c>
      <c r="AI127" s="7" t="s">
        <v>10</v>
      </c>
      <c r="AJ127" s="7" t="s">
        <v>383</v>
      </c>
      <c r="AK127" s="19">
        <f t="shared" si="14"/>
        <v>682.5</v>
      </c>
      <c r="AL127" s="7" t="s">
        <v>387</v>
      </c>
      <c r="AM127" s="19">
        <f t="shared" si="15"/>
        <v>2401.2000000000003</v>
      </c>
      <c r="AN127" s="7" t="s">
        <v>4</v>
      </c>
      <c r="AO127" s="19">
        <v>600</v>
      </c>
      <c r="AP127" s="7" t="s">
        <v>3</v>
      </c>
      <c r="AQ127" s="7" t="s">
        <v>10</v>
      </c>
      <c r="AR127" s="7" t="s">
        <v>383</v>
      </c>
      <c r="AS127" s="7" t="s">
        <v>10</v>
      </c>
    </row>
    <row r="128" spans="1:45" s="15" customFormat="1" ht="22.5" customHeight="1">
      <c r="A128" s="17"/>
      <c r="B128" s="4" t="s">
        <v>5</v>
      </c>
      <c r="C128" s="4">
        <v>6</v>
      </c>
      <c r="D128" s="12" t="s">
        <v>312</v>
      </c>
      <c r="E128" s="13" t="s">
        <v>312</v>
      </c>
      <c r="F128" s="5" t="s">
        <v>357</v>
      </c>
      <c r="G128" s="14" t="s">
        <v>313</v>
      </c>
      <c r="H128" s="6" t="s">
        <v>314</v>
      </c>
      <c r="I128" s="6" t="s">
        <v>315</v>
      </c>
      <c r="J128" s="6" t="s">
        <v>353</v>
      </c>
      <c r="K128" s="19">
        <v>10500</v>
      </c>
      <c r="L128" s="19">
        <v>8250.6949999999997</v>
      </c>
      <c r="M128" s="7" t="s">
        <v>10</v>
      </c>
      <c r="N128" s="7" t="s">
        <v>10</v>
      </c>
      <c r="O128" s="7" t="s">
        <v>383</v>
      </c>
      <c r="P128" s="7" t="s">
        <v>10</v>
      </c>
      <c r="Q128" s="7" t="s">
        <v>10</v>
      </c>
      <c r="R128" s="7" t="s">
        <v>383</v>
      </c>
      <c r="S128" s="19">
        <f t="shared" si="12"/>
        <v>14000</v>
      </c>
      <c r="T128" s="7" t="s">
        <v>3</v>
      </c>
      <c r="U128" s="19">
        <v>0</v>
      </c>
      <c r="V128" s="7" t="s">
        <v>387</v>
      </c>
      <c r="W128" s="19">
        <f t="shared" si="13"/>
        <v>1750</v>
      </c>
      <c r="X128" s="7" t="s">
        <v>386</v>
      </c>
      <c r="Y128" s="7" t="s">
        <v>10</v>
      </c>
      <c r="Z128" s="7" t="s">
        <v>383</v>
      </c>
      <c r="AA128" s="7" t="s">
        <v>10</v>
      </c>
      <c r="AB128" s="7" t="s">
        <v>383</v>
      </c>
      <c r="AC128" s="7" t="s">
        <v>10</v>
      </c>
      <c r="AD128" s="7" t="s">
        <v>383</v>
      </c>
      <c r="AE128" s="19">
        <v>0</v>
      </c>
      <c r="AF128" s="7" t="s">
        <v>3</v>
      </c>
      <c r="AG128" s="19">
        <v>9350</v>
      </c>
      <c r="AH128" s="7" t="s">
        <v>3</v>
      </c>
      <c r="AI128" s="7" t="s">
        <v>10</v>
      </c>
      <c r="AJ128" s="7" t="s">
        <v>383</v>
      </c>
      <c r="AK128" s="19">
        <f t="shared" si="14"/>
        <v>682.5</v>
      </c>
      <c r="AL128" s="7" t="s">
        <v>387</v>
      </c>
      <c r="AM128" s="19">
        <f t="shared" si="15"/>
        <v>2401.2000000000003</v>
      </c>
      <c r="AN128" s="7" t="s">
        <v>4</v>
      </c>
      <c r="AO128" s="19">
        <v>600</v>
      </c>
      <c r="AP128" s="7" t="s">
        <v>3</v>
      </c>
      <c r="AQ128" s="7" t="s">
        <v>10</v>
      </c>
      <c r="AR128" s="7" t="s">
        <v>383</v>
      </c>
      <c r="AS128" s="7" t="s">
        <v>10</v>
      </c>
    </row>
    <row r="129" spans="1:45" s="15" customFormat="1" ht="22.5" customHeight="1">
      <c r="A129" s="17"/>
      <c r="B129" s="4" t="s">
        <v>5</v>
      </c>
      <c r="C129" s="4">
        <v>6</v>
      </c>
      <c r="D129" s="12" t="s">
        <v>312</v>
      </c>
      <c r="E129" s="13" t="s">
        <v>312</v>
      </c>
      <c r="F129" s="5" t="s">
        <v>357</v>
      </c>
      <c r="G129" s="14" t="s">
        <v>316</v>
      </c>
      <c r="H129" s="6" t="s">
        <v>317</v>
      </c>
      <c r="I129" s="6" t="s">
        <v>318</v>
      </c>
      <c r="J129" s="6" t="s">
        <v>353</v>
      </c>
      <c r="K129" s="19">
        <v>10500</v>
      </c>
      <c r="L129" s="19">
        <v>8250.6949999999997</v>
      </c>
      <c r="M129" s="7" t="s">
        <v>10</v>
      </c>
      <c r="N129" s="7" t="s">
        <v>10</v>
      </c>
      <c r="O129" s="7" t="s">
        <v>383</v>
      </c>
      <c r="P129" s="7" t="s">
        <v>10</v>
      </c>
      <c r="Q129" s="7" t="s">
        <v>10</v>
      </c>
      <c r="R129" s="7" t="s">
        <v>383</v>
      </c>
      <c r="S129" s="19">
        <f t="shared" si="12"/>
        <v>14000</v>
      </c>
      <c r="T129" s="7" t="s">
        <v>3</v>
      </c>
      <c r="U129" s="19">
        <v>0</v>
      </c>
      <c r="V129" s="7" t="s">
        <v>387</v>
      </c>
      <c r="W129" s="19">
        <f t="shared" si="13"/>
        <v>1750</v>
      </c>
      <c r="X129" s="7" t="s">
        <v>386</v>
      </c>
      <c r="Y129" s="7" t="s">
        <v>10</v>
      </c>
      <c r="Z129" s="7" t="s">
        <v>383</v>
      </c>
      <c r="AA129" s="7" t="s">
        <v>10</v>
      </c>
      <c r="AB129" s="7" t="s">
        <v>383</v>
      </c>
      <c r="AC129" s="7" t="s">
        <v>10</v>
      </c>
      <c r="AD129" s="7" t="s">
        <v>383</v>
      </c>
      <c r="AE129" s="19">
        <v>0</v>
      </c>
      <c r="AF129" s="7" t="s">
        <v>3</v>
      </c>
      <c r="AG129" s="19">
        <v>9350</v>
      </c>
      <c r="AH129" s="7" t="s">
        <v>3</v>
      </c>
      <c r="AI129" s="7" t="s">
        <v>10</v>
      </c>
      <c r="AJ129" s="7" t="s">
        <v>383</v>
      </c>
      <c r="AK129" s="19">
        <f t="shared" si="14"/>
        <v>682.5</v>
      </c>
      <c r="AL129" s="7" t="s">
        <v>387</v>
      </c>
      <c r="AM129" s="19">
        <f t="shared" si="15"/>
        <v>2401.2000000000003</v>
      </c>
      <c r="AN129" s="7" t="s">
        <v>4</v>
      </c>
      <c r="AO129" s="19">
        <v>600</v>
      </c>
      <c r="AP129" s="7" t="s">
        <v>3</v>
      </c>
      <c r="AQ129" s="7" t="s">
        <v>10</v>
      </c>
      <c r="AR129" s="7" t="s">
        <v>383</v>
      </c>
      <c r="AS129" s="7" t="s">
        <v>10</v>
      </c>
    </row>
    <row r="130" spans="1:45" s="15" customFormat="1" ht="22.5" customHeight="1">
      <c r="A130" s="17"/>
      <c r="B130" s="4" t="s">
        <v>5</v>
      </c>
      <c r="C130" s="4">
        <v>4</v>
      </c>
      <c r="D130" s="12" t="s">
        <v>319</v>
      </c>
      <c r="E130" s="13" t="s">
        <v>319</v>
      </c>
      <c r="F130" s="5" t="s">
        <v>361</v>
      </c>
      <c r="G130" s="14" t="s">
        <v>323</v>
      </c>
      <c r="H130" s="6" t="s">
        <v>324</v>
      </c>
      <c r="I130" s="6" t="s">
        <v>325</v>
      </c>
      <c r="J130" s="6" t="s">
        <v>353</v>
      </c>
      <c r="K130" s="19">
        <v>10500</v>
      </c>
      <c r="L130" s="19">
        <v>8250.6949999999997</v>
      </c>
      <c r="M130" s="7" t="s">
        <v>10</v>
      </c>
      <c r="N130" s="7" t="s">
        <v>10</v>
      </c>
      <c r="O130" s="7" t="s">
        <v>383</v>
      </c>
      <c r="P130" s="7" t="s">
        <v>10</v>
      </c>
      <c r="Q130" s="7" t="s">
        <v>10</v>
      </c>
      <c r="R130" s="7" t="s">
        <v>383</v>
      </c>
      <c r="S130" s="19">
        <f t="shared" si="12"/>
        <v>14000</v>
      </c>
      <c r="T130" s="7" t="s">
        <v>3</v>
      </c>
      <c r="U130" s="19">
        <v>23</v>
      </c>
      <c r="V130" s="7" t="s">
        <v>387</v>
      </c>
      <c r="W130" s="19">
        <f t="shared" si="13"/>
        <v>1750</v>
      </c>
      <c r="X130" s="7" t="s">
        <v>386</v>
      </c>
      <c r="Y130" s="7" t="s">
        <v>10</v>
      </c>
      <c r="Z130" s="7" t="s">
        <v>383</v>
      </c>
      <c r="AA130" s="7" t="s">
        <v>10</v>
      </c>
      <c r="AB130" s="7" t="s">
        <v>383</v>
      </c>
      <c r="AC130" s="7" t="s">
        <v>10</v>
      </c>
      <c r="AD130" s="7" t="s">
        <v>383</v>
      </c>
      <c r="AE130" s="19">
        <f>9800/30*15</f>
        <v>4900</v>
      </c>
      <c r="AF130" s="7" t="s">
        <v>3</v>
      </c>
      <c r="AG130" s="19">
        <v>9350</v>
      </c>
      <c r="AH130" s="7" t="s">
        <v>3</v>
      </c>
      <c r="AI130" s="7" t="s">
        <v>10</v>
      </c>
      <c r="AJ130" s="7" t="s">
        <v>383</v>
      </c>
      <c r="AK130" s="19">
        <f t="shared" si="14"/>
        <v>682.5</v>
      </c>
      <c r="AL130" s="7" t="s">
        <v>387</v>
      </c>
      <c r="AM130" s="19">
        <f t="shared" si="15"/>
        <v>2401.2000000000003</v>
      </c>
      <c r="AN130" s="7" t="s">
        <v>4</v>
      </c>
      <c r="AO130" s="19">
        <v>600</v>
      </c>
      <c r="AP130" s="7" t="s">
        <v>3</v>
      </c>
      <c r="AQ130" s="7" t="s">
        <v>10</v>
      </c>
      <c r="AR130" s="7" t="s">
        <v>383</v>
      </c>
      <c r="AS130" s="7" t="s">
        <v>10</v>
      </c>
    </row>
    <row r="131" spans="1:45" s="15" customFormat="1" ht="22.5" customHeight="1">
      <c r="A131" s="17"/>
      <c r="B131" s="4" t="s">
        <v>5</v>
      </c>
      <c r="C131" s="4">
        <v>4</v>
      </c>
      <c r="D131" s="12" t="s">
        <v>319</v>
      </c>
      <c r="E131" s="13" t="s">
        <v>319</v>
      </c>
      <c r="F131" s="5" t="s">
        <v>361</v>
      </c>
      <c r="G131" s="14" t="s">
        <v>326</v>
      </c>
      <c r="H131" s="6" t="s">
        <v>327</v>
      </c>
      <c r="I131" s="6" t="s">
        <v>328</v>
      </c>
      <c r="J131" s="6" t="s">
        <v>354</v>
      </c>
      <c r="K131" s="19">
        <v>9000</v>
      </c>
      <c r="L131" s="19">
        <v>7185.8</v>
      </c>
      <c r="M131" s="7" t="s">
        <v>10</v>
      </c>
      <c r="N131" s="7" t="s">
        <v>10</v>
      </c>
      <c r="O131" s="7" t="s">
        <v>383</v>
      </c>
      <c r="P131" s="7" t="s">
        <v>10</v>
      </c>
      <c r="Q131" s="7" t="s">
        <v>10</v>
      </c>
      <c r="R131" s="7" t="s">
        <v>383</v>
      </c>
      <c r="S131" s="19">
        <f t="shared" si="12"/>
        <v>12000</v>
      </c>
      <c r="T131" s="7" t="s">
        <v>3</v>
      </c>
      <c r="U131" s="19">
        <v>23</v>
      </c>
      <c r="V131" s="7" t="s">
        <v>387</v>
      </c>
      <c r="W131" s="19">
        <f t="shared" si="13"/>
        <v>1500</v>
      </c>
      <c r="X131" s="7" t="s">
        <v>386</v>
      </c>
      <c r="Y131" s="7" t="s">
        <v>10</v>
      </c>
      <c r="Z131" s="7" t="s">
        <v>383</v>
      </c>
      <c r="AA131" s="7" t="s">
        <v>10</v>
      </c>
      <c r="AB131" s="7" t="s">
        <v>383</v>
      </c>
      <c r="AC131" s="7" t="s">
        <v>10</v>
      </c>
      <c r="AD131" s="7" t="s">
        <v>383</v>
      </c>
      <c r="AE131" s="19">
        <f>7900/30*15</f>
        <v>3949.9999999999995</v>
      </c>
      <c r="AF131" s="7" t="s">
        <v>3</v>
      </c>
      <c r="AG131" s="19">
        <v>9350</v>
      </c>
      <c r="AH131" s="7" t="s">
        <v>3</v>
      </c>
      <c r="AI131" s="7" t="s">
        <v>10</v>
      </c>
      <c r="AJ131" s="7" t="s">
        <v>383</v>
      </c>
      <c r="AK131" s="19">
        <f t="shared" si="14"/>
        <v>585</v>
      </c>
      <c r="AL131" s="7" t="s">
        <v>387</v>
      </c>
      <c r="AM131" s="19">
        <f t="shared" si="15"/>
        <v>2401.2000000000003</v>
      </c>
      <c r="AN131" s="7" t="s">
        <v>4</v>
      </c>
      <c r="AO131" s="19">
        <v>600</v>
      </c>
      <c r="AP131" s="7" t="s">
        <v>3</v>
      </c>
      <c r="AQ131" s="7" t="s">
        <v>10</v>
      </c>
      <c r="AR131" s="7" t="s">
        <v>383</v>
      </c>
      <c r="AS131" s="7" t="s">
        <v>10</v>
      </c>
    </row>
    <row r="132" spans="1:45" s="15" customFormat="1" ht="22.5" customHeight="1">
      <c r="A132" s="17"/>
      <c r="B132" s="4" t="s">
        <v>5</v>
      </c>
      <c r="C132" s="4">
        <v>4</v>
      </c>
      <c r="D132" s="12" t="s">
        <v>319</v>
      </c>
      <c r="E132" s="13" t="s">
        <v>319</v>
      </c>
      <c r="F132" s="5" t="s">
        <v>361</v>
      </c>
      <c r="G132" s="14" t="s">
        <v>329</v>
      </c>
      <c r="H132" s="6"/>
      <c r="I132" s="6" t="s">
        <v>330</v>
      </c>
      <c r="J132" s="6" t="s">
        <v>353</v>
      </c>
      <c r="K132" s="19">
        <v>9000</v>
      </c>
      <c r="L132" s="19">
        <v>7185.8</v>
      </c>
      <c r="M132" s="7" t="s">
        <v>10</v>
      </c>
      <c r="N132" s="7" t="s">
        <v>10</v>
      </c>
      <c r="O132" s="7" t="s">
        <v>383</v>
      </c>
      <c r="P132" s="7" t="s">
        <v>10</v>
      </c>
      <c r="Q132" s="7" t="s">
        <v>10</v>
      </c>
      <c r="R132" s="7" t="s">
        <v>383</v>
      </c>
      <c r="S132" s="19">
        <f t="shared" si="12"/>
        <v>12000</v>
      </c>
      <c r="T132" s="7" t="s">
        <v>3</v>
      </c>
      <c r="U132" s="19">
        <v>23</v>
      </c>
      <c r="V132" s="7" t="s">
        <v>387</v>
      </c>
      <c r="W132" s="19">
        <f t="shared" si="13"/>
        <v>1500</v>
      </c>
      <c r="X132" s="7" t="s">
        <v>386</v>
      </c>
      <c r="Y132" s="7" t="s">
        <v>10</v>
      </c>
      <c r="Z132" s="7" t="s">
        <v>383</v>
      </c>
      <c r="AA132" s="7" t="s">
        <v>10</v>
      </c>
      <c r="AB132" s="7" t="s">
        <v>383</v>
      </c>
      <c r="AC132" s="7" t="s">
        <v>10</v>
      </c>
      <c r="AD132" s="7" t="s">
        <v>383</v>
      </c>
      <c r="AE132" s="19">
        <f>7900/30*15</f>
        <v>3949.9999999999995</v>
      </c>
      <c r="AF132" s="7" t="s">
        <v>3</v>
      </c>
      <c r="AG132" s="19">
        <v>9350</v>
      </c>
      <c r="AH132" s="7" t="s">
        <v>3</v>
      </c>
      <c r="AI132" s="7" t="s">
        <v>10</v>
      </c>
      <c r="AJ132" s="7" t="s">
        <v>383</v>
      </c>
      <c r="AK132" s="19">
        <f t="shared" si="14"/>
        <v>585</v>
      </c>
      <c r="AL132" s="7" t="s">
        <v>387</v>
      </c>
      <c r="AM132" s="19">
        <f t="shared" si="15"/>
        <v>2401.2000000000003</v>
      </c>
      <c r="AN132" s="7" t="s">
        <v>4</v>
      </c>
      <c r="AO132" s="19">
        <v>600</v>
      </c>
      <c r="AP132" s="7" t="s">
        <v>3</v>
      </c>
      <c r="AQ132" s="7" t="s">
        <v>10</v>
      </c>
      <c r="AR132" s="7" t="s">
        <v>383</v>
      </c>
      <c r="AS132" s="7" t="s">
        <v>10</v>
      </c>
    </row>
    <row r="133" spans="1:45" s="15" customFormat="1" ht="22.5" customHeight="1">
      <c r="A133" s="17"/>
      <c r="B133" s="4" t="s">
        <v>5</v>
      </c>
      <c r="C133" s="4">
        <v>4</v>
      </c>
      <c r="D133" s="12" t="s">
        <v>319</v>
      </c>
      <c r="E133" s="13" t="s">
        <v>319</v>
      </c>
      <c r="F133" s="5" t="s">
        <v>361</v>
      </c>
      <c r="G133" s="14" t="s">
        <v>281</v>
      </c>
      <c r="H133" s="6" t="s">
        <v>331</v>
      </c>
      <c r="I133" s="6" t="s">
        <v>332</v>
      </c>
      <c r="J133" s="6" t="s">
        <v>353</v>
      </c>
      <c r="K133" s="19">
        <v>9000</v>
      </c>
      <c r="L133" s="19">
        <v>7185.8</v>
      </c>
      <c r="M133" s="7" t="s">
        <v>10</v>
      </c>
      <c r="N133" s="7" t="s">
        <v>10</v>
      </c>
      <c r="O133" s="7" t="s">
        <v>383</v>
      </c>
      <c r="P133" s="7" t="s">
        <v>10</v>
      </c>
      <c r="Q133" s="7" t="s">
        <v>10</v>
      </c>
      <c r="R133" s="7" t="s">
        <v>383</v>
      </c>
      <c r="S133" s="19">
        <f t="shared" si="12"/>
        <v>12000</v>
      </c>
      <c r="T133" s="7" t="s">
        <v>3</v>
      </c>
      <c r="U133" s="19">
        <v>0</v>
      </c>
      <c r="V133" s="7" t="s">
        <v>387</v>
      </c>
      <c r="W133" s="19">
        <f t="shared" si="13"/>
        <v>1500</v>
      </c>
      <c r="X133" s="7" t="s">
        <v>386</v>
      </c>
      <c r="Y133" s="7" t="s">
        <v>10</v>
      </c>
      <c r="Z133" s="7" t="s">
        <v>383</v>
      </c>
      <c r="AA133" s="7" t="s">
        <v>10</v>
      </c>
      <c r="AB133" s="7" t="s">
        <v>383</v>
      </c>
      <c r="AC133" s="7" t="s">
        <v>10</v>
      </c>
      <c r="AD133" s="7" t="s">
        <v>383</v>
      </c>
      <c r="AE133" s="19">
        <v>0</v>
      </c>
      <c r="AF133" s="7" t="s">
        <v>3</v>
      </c>
      <c r="AG133" s="19">
        <v>9350</v>
      </c>
      <c r="AH133" s="7" t="s">
        <v>3</v>
      </c>
      <c r="AI133" s="7" t="s">
        <v>10</v>
      </c>
      <c r="AJ133" s="7" t="s">
        <v>383</v>
      </c>
      <c r="AK133" s="19">
        <f t="shared" si="14"/>
        <v>585</v>
      </c>
      <c r="AL133" s="7" t="s">
        <v>387</v>
      </c>
      <c r="AM133" s="19">
        <f t="shared" si="15"/>
        <v>2401.2000000000003</v>
      </c>
      <c r="AN133" s="7" t="s">
        <v>4</v>
      </c>
      <c r="AO133" s="19">
        <v>600</v>
      </c>
      <c r="AP133" s="7" t="s">
        <v>3</v>
      </c>
      <c r="AQ133" s="7" t="s">
        <v>10</v>
      </c>
      <c r="AR133" s="7" t="s">
        <v>383</v>
      </c>
      <c r="AS133" s="7" t="s">
        <v>10</v>
      </c>
    </row>
    <row r="135" spans="1:45" s="23" customFormat="1">
      <c r="B135" s="23" t="s">
        <v>393</v>
      </c>
    </row>
    <row r="136" spans="1:45" s="23" customFormat="1">
      <c r="B136" s="22" t="s">
        <v>394</v>
      </c>
    </row>
    <row r="137" spans="1:45" s="23" customFormat="1">
      <c r="B137" s="23" t="s">
        <v>489</v>
      </c>
    </row>
    <row r="138" spans="1:45" s="23" customFormat="1">
      <c r="B138" s="23" t="s">
        <v>490</v>
      </c>
    </row>
  </sheetData>
  <mergeCells count="33">
    <mergeCell ref="P7:P11"/>
    <mergeCell ref="B2:AS2"/>
    <mergeCell ref="B4:AS4"/>
    <mergeCell ref="B5:AS5"/>
    <mergeCell ref="B7:B11"/>
    <mergeCell ref="C7:C11"/>
    <mergeCell ref="D7:D11"/>
    <mergeCell ref="E7:E11"/>
    <mergeCell ref="F7:F11"/>
    <mergeCell ref="G7:I10"/>
    <mergeCell ref="J7:J11"/>
    <mergeCell ref="K7:K11"/>
    <mergeCell ref="L7:L11"/>
    <mergeCell ref="M7:M11"/>
    <mergeCell ref="N7:N11"/>
    <mergeCell ref="O7:O11"/>
    <mergeCell ref="AI7:AI11"/>
    <mergeCell ref="Q7:Q11"/>
    <mergeCell ref="R7:R11"/>
    <mergeCell ref="S7:T10"/>
    <mergeCell ref="U7:X10"/>
    <mergeCell ref="Y7:Y11"/>
    <mergeCell ref="Z7:Z11"/>
    <mergeCell ref="AA7:AA11"/>
    <mergeCell ref="AB7:AB11"/>
    <mergeCell ref="AC7:AC11"/>
    <mergeCell ref="AD7:AD11"/>
    <mergeCell ref="AE7:AH10"/>
    <mergeCell ref="AJ7:AJ11"/>
    <mergeCell ref="AK7:AP10"/>
    <mergeCell ref="AQ7:AQ11"/>
    <mergeCell ref="AR7:AR11"/>
    <mergeCell ref="AS7:AS1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7"/>
  <sheetViews>
    <sheetView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32" t="s">
        <v>396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1" customFormat="1" ht="17.25" customHeight="1"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</row>
    <row r="4" spans="1:45" s="1" customFormat="1" ht="17.25" customHeight="1">
      <c r="B4" s="33" t="s">
        <v>397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1" customFormat="1" ht="17.25" customHeight="1">
      <c r="B5" s="33" t="s">
        <v>395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1" customFormat="1" ht="17.25" customHeight="1"/>
    <row r="7" spans="1:45" s="11" customFormat="1" ht="21" customHeight="1">
      <c r="B7" s="34" t="s">
        <v>363</v>
      </c>
      <c r="C7" s="34" t="s">
        <v>0</v>
      </c>
      <c r="D7" s="34" t="s">
        <v>1</v>
      </c>
      <c r="E7" s="34" t="s">
        <v>362</v>
      </c>
      <c r="F7" s="34" t="s">
        <v>349</v>
      </c>
      <c r="G7" s="37" t="s">
        <v>364</v>
      </c>
      <c r="H7" s="38"/>
      <c r="I7" s="39"/>
      <c r="J7" s="30" t="s">
        <v>350</v>
      </c>
      <c r="K7" s="30" t="s">
        <v>351</v>
      </c>
      <c r="L7" s="30" t="s">
        <v>352</v>
      </c>
      <c r="M7" s="30" t="s">
        <v>379</v>
      </c>
      <c r="N7" s="30" t="s">
        <v>380</v>
      </c>
      <c r="O7" s="30" t="s">
        <v>370</v>
      </c>
      <c r="P7" s="30" t="s">
        <v>368</v>
      </c>
      <c r="Q7" s="30" t="s">
        <v>369</v>
      </c>
      <c r="R7" s="30" t="s">
        <v>370</v>
      </c>
      <c r="S7" s="37" t="s">
        <v>381</v>
      </c>
      <c r="T7" s="39"/>
      <c r="U7" s="37" t="s">
        <v>382</v>
      </c>
      <c r="V7" s="38"/>
      <c r="W7" s="38"/>
      <c r="X7" s="39"/>
      <c r="Y7" s="30" t="s">
        <v>371</v>
      </c>
      <c r="Z7" s="30" t="s">
        <v>370</v>
      </c>
      <c r="AA7" s="30" t="s">
        <v>372</v>
      </c>
      <c r="AB7" s="30" t="s">
        <v>370</v>
      </c>
      <c r="AC7" s="30" t="s">
        <v>373</v>
      </c>
      <c r="AD7" s="30" t="s">
        <v>370</v>
      </c>
      <c r="AE7" s="37" t="s">
        <v>374</v>
      </c>
      <c r="AF7" s="38"/>
      <c r="AG7" s="38"/>
      <c r="AH7" s="39"/>
      <c r="AI7" s="30" t="s">
        <v>375</v>
      </c>
      <c r="AJ7" s="30" t="s">
        <v>370</v>
      </c>
      <c r="AK7" s="37" t="s">
        <v>376</v>
      </c>
      <c r="AL7" s="38"/>
      <c r="AM7" s="38"/>
      <c r="AN7" s="38"/>
      <c r="AO7" s="38"/>
      <c r="AP7" s="38"/>
      <c r="AQ7" s="30" t="s">
        <v>377</v>
      </c>
      <c r="AR7" s="30" t="s">
        <v>370</v>
      </c>
      <c r="AS7" s="30" t="s">
        <v>378</v>
      </c>
    </row>
    <row r="8" spans="1:45" s="16" customFormat="1" ht="20.25" customHeight="1">
      <c r="B8" s="35"/>
      <c r="C8" s="35"/>
      <c r="D8" s="35"/>
      <c r="E8" s="35"/>
      <c r="F8" s="35"/>
      <c r="G8" s="40"/>
      <c r="H8" s="41"/>
      <c r="I8" s="42"/>
      <c r="J8" s="46"/>
      <c r="K8" s="31"/>
      <c r="L8" s="31"/>
      <c r="M8" s="31"/>
      <c r="N8" s="31"/>
      <c r="O8" s="31"/>
      <c r="P8" s="31"/>
      <c r="Q8" s="31"/>
      <c r="R8" s="31"/>
      <c r="S8" s="40"/>
      <c r="T8" s="42"/>
      <c r="U8" s="40"/>
      <c r="V8" s="41"/>
      <c r="W8" s="41"/>
      <c r="X8" s="42"/>
      <c r="Y8" s="31"/>
      <c r="Z8" s="31"/>
      <c r="AA8" s="31"/>
      <c r="AB8" s="31"/>
      <c r="AC8" s="31"/>
      <c r="AD8" s="31"/>
      <c r="AE8" s="40"/>
      <c r="AF8" s="41"/>
      <c r="AG8" s="41"/>
      <c r="AH8" s="42"/>
      <c r="AI8" s="31"/>
      <c r="AJ8" s="31"/>
      <c r="AK8" s="40"/>
      <c r="AL8" s="41"/>
      <c r="AM8" s="41"/>
      <c r="AN8" s="41"/>
      <c r="AO8" s="41"/>
      <c r="AP8" s="41"/>
      <c r="AQ8" s="31"/>
      <c r="AR8" s="31"/>
      <c r="AS8" s="31"/>
    </row>
    <row r="9" spans="1:45" s="16" customFormat="1">
      <c r="B9" s="35"/>
      <c r="C9" s="35"/>
      <c r="D9" s="35"/>
      <c r="E9" s="35"/>
      <c r="F9" s="35"/>
      <c r="G9" s="40"/>
      <c r="H9" s="41"/>
      <c r="I9" s="42"/>
      <c r="J9" s="46"/>
      <c r="K9" s="31"/>
      <c r="L9" s="31"/>
      <c r="M9" s="31"/>
      <c r="N9" s="31"/>
      <c r="O9" s="31"/>
      <c r="P9" s="31"/>
      <c r="Q9" s="31"/>
      <c r="R9" s="31"/>
      <c r="S9" s="40"/>
      <c r="T9" s="42"/>
      <c r="U9" s="40"/>
      <c r="V9" s="41"/>
      <c r="W9" s="41"/>
      <c r="X9" s="42"/>
      <c r="Y9" s="31"/>
      <c r="Z9" s="31"/>
      <c r="AA9" s="31"/>
      <c r="AB9" s="31"/>
      <c r="AC9" s="31"/>
      <c r="AD9" s="31"/>
      <c r="AE9" s="40"/>
      <c r="AF9" s="41"/>
      <c r="AG9" s="41"/>
      <c r="AH9" s="42"/>
      <c r="AI9" s="31"/>
      <c r="AJ9" s="31"/>
      <c r="AK9" s="40"/>
      <c r="AL9" s="41"/>
      <c r="AM9" s="41"/>
      <c r="AN9" s="41"/>
      <c r="AO9" s="41"/>
      <c r="AP9" s="41"/>
      <c r="AQ9" s="31"/>
      <c r="AR9" s="31"/>
      <c r="AS9" s="31"/>
    </row>
    <row r="10" spans="1:45" s="16" customFormat="1" ht="50.25" customHeight="1">
      <c r="B10" s="35"/>
      <c r="C10" s="35"/>
      <c r="D10" s="35"/>
      <c r="E10" s="35"/>
      <c r="F10" s="35"/>
      <c r="G10" s="43"/>
      <c r="H10" s="44"/>
      <c r="I10" s="45"/>
      <c r="J10" s="46"/>
      <c r="K10" s="31"/>
      <c r="L10" s="31"/>
      <c r="M10" s="31"/>
      <c r="N10" s="31"/>
      <c r="O10" s="31"/>
      <c r="P10" s="31"/>
      <c r="Q10" s="31"/>
      <c r="R10" s="31"/>
      <c r="S10" s="43"/>
      <c r="T10" s="45"/>
      <c r="U10" s="43"/>
      <c r="V10" s="44"/>
      <c r="W10" s="44"/>
      <c r="X10" s="45"/>
      <c r="Y10" s="31"/>
      <c r="Z10" s="31"/>
      <c r="AA10" s="31"/>
      <c r="AB10" s="31"/>
      <c r="AC10" s="31"/>
      <c r="AD10" s="31"/>
      <c r="AE10" s="43"/>
      <c r="AF10" s="44"/>
      <c r="AG10" s="44"/>
      <c r="AH10" s="45"/>
      <c r="AI10" s="31"/>
      <c r="AJ10" s="31"/>
      <c r="AK10" s="43"/>
      <c r="AL10" s="44"/>
      <c r="AM10" s="44"/>
      <c r="AN10" s="44"/>
      <c r="AO10" s="44"/>
      <c r="AP10" s="44"/>
      <c r="AQ10" s="31"/>
      <c r="AR10" s="31"/>
      <c r="AS10" s="31"/>
    </row>
    <row r="11" spans="1:45" s="16" customFormat="1" ht="45" customHeight="1">
      <c r="B11" s="36"/>
      <c r="C11" s="36"/>
      <c r="D11" s="36"/>
      <c r="E11" s="36"/>
      <c r="F11" s="36"/>
      <c r="G11" s="18" t="s">
        <v>365</v>
      </c>
      <c r="H11" s="18" t="s">
        <v>366</v>
      </c>
      <c r="I11" s="18" t="s">
        <v>367</v>
      </c>
      <c r="J11" s="46"/>
      <c r="K11" s="31"/>
      <c r="L11" s="31"/>
      <c r="M11" s="31"/>
      <c r="N11" s="31"/>
      <c r="O11" s="31"/>
      <c r="P11" s="31"/>
      <c r="Q11" s="31"/>
      <c r="R11" s="31"/>
      <c r="S11" s="20" t="s">
        <v>2</v>
      </c>
      <c r="T11" s="20" t="s">
        <v>370</v>
      </c>
      <c r="U11" s="21" t="s">
        <v>384</v>
      </c>
      <c r="V11" s="20" t="s">
        <v>370</v>
      </c>
      <c r="W11" s="21" t="s">
        <v>385</v>
      </c>
      <c r="X11" s="20" t="s">
        <v>370</v>
      </c>
      <c r="Y11" s="31"/>
      <c r="Z11" s="31"/>
      <c r="AA11" s="31"/>
      <c r="AB11" s="31"/>
      <c r="AC11" s="31"/>
      <c r="AD11" s="31"/>
      <c r="AE11" s="21" t="s">
        <v>388</v>
      </c>
      <c r="AF11" s="20" t="s">
        <v>370</v>
      </c>
      <c r="AG11" s="21" t="s">
        <v>392</v>
      </c>
      <c r="AH11" s="20" t="s">
        <v>370</v>
      </c>
      <c r="AI11" s="31"/>
      <c r="AJ11" s="31"/>
      <c r="AK11" s="21" t="s">
        <v>389</v>
      </c>
      <c r="AL11" s="20" t="s">
        <v>370</v>
      </c>
      <c r="AM11" s="21" t="s">
        <v>390</v>
      </c>
      <c r="AN11" s="20" t="s">
        <v>370</v>
      </c>
      <c r="AO11" s="21" t="s">
        <v>391</v>
      </c>
      <c r="AP11" s="20" t="s">
        <v>370</v>
      </c>
      <c r="AQ11" s="31"/>
      <c r="AR11" s="31"/>
      <c r="AS11" s="31"/>
    </row>
    <row r="12" spans="1:45" s="2" customFormat="1" ht="22.5" customHeight="1">
      <c r="A12" s="17"/>
      <c r="B12" s="3" t="s">
        <v>5</v>
      </c>
      <c r="C12" s="4">
        <v>20</v>
      </c>
      <c r="D12" s="5" t="s">
        <v>6</v>
      </c>
      <c r="E12" s="5" t="s">
        <v>6</v>
      </c>
      <c r="F12" s="6" t="s">
        <v>355</v>
      </c>
      <c r="G12" s="6" t="s">
        <v>7</v>
      </c>
      <c r="H12" s="6" t="s">
        <v>8</v>
      </c>
      <c r="I12" s="6" t="s">
        <v>9</v>
      </c>
      <c r="J12" s="6" t="s">
        <v>353</v>
      </c>
      <c r="K12" s="19">
        <v>144200</v>
      </c>
      <c r="L12" s="19">
        <v>99361.52184999999</v>
      </c>
      <c r="M12" s="7" t="s">
        <v>10</v>
      </c>
      <c r="N12" s="7" t="s">
        <v>10</v>
      </c>
      <c r="O12" s="7" t="s">
        <v>383</v>
      </c>
      <c r="P12" s="7" t="s">
        <v>10</v>
      </c>
      <c r="Q12" s="7" t="s">
        <v>10</v>
      </c>
      <c r="R12" s="7" t="s">
        <v>383</v>
      </c>
      <c r="S12" s="19">
        <f>K12/30*40</f>
        <v>192266.66666666669</v>
      </c>
      <c r="T12" s="7" t="s">
        <v>3</v>
      </c>
      <c r="U12" s="19">
        <v>0</v>
      </c>
      <c r="V12" s="7" t="s">
        <v>387</v>
      </c>
      <c r="W12" s="19">
        <f>K12/30*5</f>
        <v>24033.333333333336</v>
      </c>
      <c r="X12" s="7" t="s">
        <v>386</v>
      </c>
      <c r="Y12" s="7" t="s">
        <v>10</v>
      </c>
      <c r="Z12" s="7" t="s">
        <v>383</v>
      </c>
      <c r="AA12" s="7" t="s">
        <v>10</v>
      </c>
      <c r="AB12" s="7" t="s">
        <v>383</v>
      </c>
      <c r="AC12" s="7" t="s">
        <v>10</v>
      </c>
      <c r="AD12" s="7" t="s">
        <v>383</v>
      </c>
      <c r="AE12" s="19">
        <v>0</v>
      </c>
      <c r="AF12" s="7" t="s">
        <v>3</v>
      </c>
      <c r="AG12" s="19">
        <v>0</v>
      </c>
      <c r="AH12" s="7" t="s">
        <v>3</v>
      </c>
      <c r="AI12" s="7" t="s">
        <v>10</v>
      </c>
      <c r="AJ12" s="7" t="s">
        <v>383</v>
      </c>
      <c r="AK12" s="19">
        <f>IF(K12&gt;=80.04*300,80.04*300*0.13/2,K12*0.13/2)</f>
        <v>1560.7800000000002</v>
      </c>
      <c r="AL12" s="7" t="s">
        <v>387</v>
      </c>
      <c r="AM12" s="19">
        <f>80.04*30</f>
        <v>2401.2000000000003</v>
      </c>
      <c r="AN12" s="7" t="s">
        <v>4</v>
      </c>
      <c r="AO12" s="19">
        <v>600</v>
      </c>
      <c r="AP12" s="7" t="s">
        <v>3</v>
      </c>
      <c r="AQ12" s="7" t="s">
        <v>10</v>
      </c>
      <c r="AR12" s="7" t="s">
        <v>383</v>
      </c>
      <c r="AS12" s="7" t="s">
        <v>10</v>
      </c>
    </row>
    <row r="13" spans="1:45" s="2" customFormat="1" ht="22.5" customHeight="1">
      <c r="A13" s="17"/>
      <c r="B13" s="3" t="s">
        <v>5</v>
      </c>
      <c r="C13" s="4">
        <v>19</v>
      </c>
      <c r="D13" s="5" t="s">
        <v>402</v>
      </c>
      <c r="E13" s="5" t="s">
        <v>402</v>
      </c>
      <c r="F13" s="6" t="s">
        <v>356</v>
      </c>
      <c r="G13" s="6" t="s">
        <v>403</v>
      </c>
      <c r="H13" s="6" t="s">
        <v>404</v>
      </c>
      <c r="I13" s="6" t="s">
        <v>405</v>
      </c>
      <c r="J13" s="6" t="s">
        <v>354</v>
      </c>
      <c r="K13" s="19">
        <v>100000</v>
      </c>
      <c r="L13" s="19">
        <v>70189.526249999995</v>
      </c>
      <c r="M13" s="7" t="s">
        <v>10</v>
      </c>
      <c r="N13" s="7" t="s">
        <v>10</v>
      </c>
      <c r="O13" s="7" t="s">
        <v>383</v>
      </c>
      <c r="P13" s="7" t="s">
        <v>10</v>
      </c>
      <c r="Q13" s="7" t="s">
        <v>10</v>
      </c>
      <c r="R13" s="7" t="s">
        <v>383</v>
      </c>
      <c r="S13" s="19">
        <f>K13/30*40</f>
        <v>133333.33333333334</v>
      </c>
      <c r="T13" s="7" t="s">
        <v>3</v>
      </c>
      <c r="U13" s="19">
        <v>0</v>
      </c>
      <c r="V13" s="7" t="s">
        <v>387</v>
      </c>
      <c r="W13" s="19">
        <f>K13/30*5</f>
        <v>16666.666666666668</v>
      </c>
      <c r="X13" s="7" t="s">
        <v>386</v>
      </c>
      <c r="Y13" s="7" t="s">
        <v>10</v>
      </c>
      <c r="Z13" s="7" t="s">
        <v>383</v>
      </c>
      <c r="AA13" s="7" t="s">
        <v>10</v>
      </c>
      <c r="AB13" s="7" t="s">
        <v>383</v>
      </c>
      <c r="AC13" s="7" t="s">
        <v>10</v>
      </c>
      <c r="AD13" s="7" t="s">
        <v>383</v>
      </c>
      <c r="AE13" s="19">
        <v>0</v>
      </c>
      <c r="AF13" s="7" t="s">
        <v>3</v>
      </c>
      <c r="AG13" s="19">
        <v>0</v>
      </c>
      <c r="AH13" s="7" t="s">
        <v>3</v>
      </c>
      <c r="AI13" s="7" t="s">
        <v>10</v>
      </c>
      <c r="AJ13" s="7" t="s">
        <v>383</v>
      </c>
      <c r="AK13" s="19">
        <f>IF(K13&gt;=80.04*300,80.04*300*0.13/2,K13*0.13/2)</f>
        <v>1560.7800000000002</v>
      </c>
      <c r="AL13" s="7" t="s">
        <v>387</v>
      </c>
      <c r="AM13" s="19">
        <f>80.04*30</f>
        <v>2401.2000000000003</v>
      </c>
      <c r="AN13" s="7" t="s">
        <v>4</v>
      </c>
      <c r="AO13" s="19">
        <v>600</v>
      </c>
      <c r="AP13" s="7" t="s">
        <v>3</v>
      </c>
      <c r="AQ13" s="7" t="s">
        <v>10</v>
      </c>
      <c r="AR13" s="7" t="s">
        <v>383</v>
      </c>
      <c r="AS13" s="7" t="s">
        <v>10</v>
      </c>
    </row>
    <row r="14" spans="1:45" s="2" customFormat="1" ht="22.5" customHeight="1">
      <c r="A14" s="17"/>
      <c r="B14" s="3" t="s">
        <v>5</v>
      </c>
      <c r="C14" s="4">
        <v>18</v>
      </c>
      <c r="D14" s="5" t="s">
        <v>12</v>
      </c>
      <c r="E14" s="5" t="s">
        <v>11</v>
      </c>
      <c r="F14" s="5" t="s">
        <v>357</v>
      </c>
      <c r="G14" s="6" t="s">
        <v>13</v>
      </c>
      <c r="H14" s="6" t="s">
        <v>14</v>
      </c>
      <c r="I14" s="6" t="s">
        <v>15</v>
      </c>
      <c r="J14" s="6" t="s">
        <v>353</v>
      </c>
      <c r="K14" s="19">
        <v>80000</v>
      </c>
      <c r="L14" s="19">
        <v>56922.859449999996</v>
      </c>
      <c r="M14" s="7" t="s">
        <v>10</v>
      </c>
      <c r="N14" s="7" t="s">
        <v>10</v>
      </c>
      <c r="O14" s="7" t="s">
        <v>383</v>
      </c>
      <c r="P14" s="7" t="s">
        <v>10</v>
      </c>
      <c r="Q14" s="7" t="s">
        <v>10</v>
      </c>
      <c r="R14" s="7" t="s">
        <v>383</v>
      </c>
      <c r="S14" s="19">
        <f t="shared" ref="S14:S77" si="0">K14/30*40</f>
        <v>106666.66666666666</v>
      </c>
      <c r="T14" s="7" t="s">
        <v>3</v>
      </c>
      <c r="U14" s="19">
        <v>0</v>
      </c>
      <c r="V14" s="7" t="s">
        <v>387</v>
      </c>
      <c r="W14" s="19">
        <f t="shared" ref="W14:W77" si="1">K14/30*5</f>
        <v>13333.333333333332</v>
      </c>
      <c r="X14" s="7" t="s">
        <v>386</v>
      </c>
      <c r="Y14" s="7" t="s">
        <v>10</v>
      </c>
      <c r="Z14" s="7" t="s">
        <v>383</v>
      </c>
      <c r="AA14" s="7" t="s">
        <v>10</v>
      </c>
      <c r="AB14" s="7" t="s">
        <v>383</v>
      </c>
      <c r="AC14" s="7" t="s">
        <v>10</v>
      </c>
      <c r="AD14" s="7" t="s">
        <v>383</v>
      </c>
      <c r="AE14" s="19">
        <v>0</v>
      </c>
      <c r="AF14" s="7" t="s">
        <v>3</v>
      </c>
      <c r="AG14" s="19">
        <v>0</v>
      </c>
      <c r="AH14" s="7" t="s">
        <v>3</v>
      </c>
      <c r="AI14" s="7" t="s">
        <v>10</v>
      </c>
      <c r="AJ14" s="7" t="s">
        <v>383</v>
      </c>
      <c r="AK14" s="19">
        <f t="shared" ref="AK14:AK77" si="2">IF(K14&gt;=80.04*300,80.04*300*0.13/2,K14*0.13/2)</f>
        <v>1560.7800000000002</v>
      </c>
      <c r="AL14" s="7" t="s">
        <v>387</v>
      </c>
      <c r="AM14" s="19">
        <f t="shared" ref="AM14:AM78" si="3">80.04*30</f>
        <v>2401.2000000000003</v>
      </c>
      <c r="AN14" s="7" t="s">
        <v>4</v>
      </c>
      <c r="AO14" s="19">
        <v>600</v>
      </c>
      <c r="AP14" s="7" t="s">
        <v>3</v>
      </c>
      <c r="AQ14" s="7" t="s">
        <v>10</v>
      </c>
      <c r="AR14" s="7" t="s">
        <v>383</v>
      </c>
      <c r="AS14" s="7" t="s">
        <v>10</v>
      </c>
    </row>
    <row r="15" spans="1:45" s="2" customFormat="1" ht="22.5" customHeight="1">
      <c r="A15" s="17"/>
      <c r="B15" s="3" t="s">
        <v>5</v>
      </c>
      <c r="C15" s="4">
        <v>18</v>
      </c>
      <c r="D15" s="5" t="s">
        <v>24</v>
      </c>
      <c r="E15" s="5" t="s">
        <v>11</v>
      </c>
      <c r="F15" s="5" t="s">
        <v>358</v>
      </c>
      <c r="G15" s="6" t="s">
        <v>25</v>
      </c>
      <c r="H15" s="6" t="s">
        <v>26</v>
      </c>
      <c r="I15" s="6" t="s">
        <v>27</v>
      </c>
      <c r="J15" s="6" t="s">
        <v>354</v>
      </c>
      <c r="K15" s="19">
        <v>74900</v>
      </c>
      <c r="L15" s="19">
        <v>53454.859449999996</v>
      </c>
      <c r="M15" s="7" t="s">
        <v>10</v>
      </c>
      <c r="N15" s="7" t="s">
        <v>10</v>
      </c>
      <c r="O15" s="7" t="s">
        <v>383</v>
      </c>
      <c r="P15" s="7" t="s">
        <v>10</v>
      </c>
      <c r="Q15" s="7" t="s">
        <v>10</v>
      </c>
      <c r="R15" s="7" t="s">
        <v>383</v>
      </c>
      <c r="S15" s="19">
        <f>K15/30*40</f>
        <v>99866.666666666657</v>
      </c>
      <c r="T15" s="7" t="s">
        <v>3</v>
      </c>
      <c r="U15" s="19">
        <v>0</v>
      </c>
      <c r="V15" s="7" t="s">
        <v>387</v>
      </c>
      <c r="W15" s="19">
        <f>K15/30*5</f>
        <v>12483.333333333332</v>
      </c>
      <c r="X15" s="7" t="s">
        <v>386</v>
      </c>
      <c r="Y15" s="7" t="s">
        <v>10</v>
      </c>
      <c r="Z15" s="7" t="s">
        <v>383</v>
      </c>
      <c r="AA15" s="7" t="s">
        <v>10</v>
      </c>
      <c r="AB15" s="7" t="s">
        <v>383</v>
      </c>
      <c r="AC15" s="7" t="s">
        <v>10</v>
      </c>
      <c r="AD15" s="7" t="s">
        <v>383</v>
      </c>
      <c r="AE15" s="19">
        <v>0</v>
      </c>
      <c r="AF15" s="7" t="s">
        <v>3</v>
      </c>
      <c r="AG15" s="19">
        <v>0</v>
      </c>
      <c r="AH15" s="7" t="s">
        <v>3</v>
      </c>
      <c r="AI15" s="7" t="s">
        <v>10</v>
      </c>
      <c r="AJ15" s="7" t="s">
        <v>383</v>
      </c>
      <c r="AK15" s="19">
        <f>IF(K15&gt;=80.04*300,80.04*300*0.13/2,K15*0.13/2)</f>
        <v>1560.7800000000002</v>
      </c>
      <c r="AL15" s="7" t="s">
        <v>387</v>
      </c>
      <c r="AM15" s="19">
        <f t="shared" si="3"/>
        <v>2401.2000000000003</v>
      </c>
      <c r="AN15" s="7" t="s">
        <v>4</v>
      </c>
      <c r="AO15" s="19">
        <v>600</v>
      </c>
      <c r="AP15" s="7" t="s">
        <v>3</v>
      </c>
      <c r="AQ15" s="7" t="s">
        <v>10</v>
      </c>
      <c r="AR15" s="7" t="s">
        <v>383</v>
      </c>
      <c r="AS15" s="7" t="s">
        <v>10</v>
      </c>
    </row>
    <row r="16" spans="1:45" s="2" customFormat="1" ht="22.5" customHeight="1">
      <c r="A16" s="17"/>
      <c r="B16" s="3" t="s">
        <v>5</v>
      </c>
      <c r="C16" s="4">
        <v>17</v>
      </c>
      <c r="D16" s="5" t="s">
        <v>16</v>
      </c>
      <c r="E16" s="5" t="s">
        <v>11</v>
      </c>
      <c r="F16" s="5" t="s">
        <v>360</v>
      </c>
      <c r="G16" s="6" t="s">
        <v>17</v>
      </c>
      <c r="H16" s="6" t="s">
        <v>18</v>
      </c>
      <c r="I16" s="6" t="s">
        <v>19</v>
      </c>
      <c r="J16" s="6" t="s">
        <v>354</v>
      </c>
      <c r="K16" s="19">
        <v>77900</v>
      </c>
      <c r="L16" s="19">
        <v>55494.859449999996</v>
      </c>
      <c r="M16" s="7" t="s">
        <v>10</v>
      </c>
      <c r="N16" s="7" t="s">
        <v>10</v>
      </c>
      <c r="O16" s="7" t="s">
        <v>383</v>
      </c>
      <c r="P16" s="7" t="s">
        <v>10</v>
      </c>
      <c r="Q16" s="7" t="s">
        <v>10</v>
      </c>
      <c r="R16" s="7" t="s">
        <v>383</v>
      </c>
      <c r="S16" s="19">
        <f t="shared" si="0"/>
        <v>103866.66666666666</v>
      </c>
      <c r="T16" s="7" t="s">
        <v>3</v>
      </c>
      <c r="U16" s="19">
        <v>0</v>
      </c>
      <c r="V16" s="7" t="s">
        <v>387</v>
      </c>
      <c r="W16" s="19">
        <f t="shared" si="1"/>
        <v>12983.333333333332</v>
      </c>
      <c r="X16" s="7" t="s">
        <v>386</v>
      </c>
      <c r="Y16" s="7" t="s">
        <v>10</v>
      </c>
      <c r="Z16" s="7" t="s">
        <v>383</v>
      </c>
      <c r="AA16" s="7" t="s">
        <v>10</v>
      </c>
      <c r="AB16" s="7" t="s">
        <v>383</v>
      </c>
      <c r="AC16" s="7" t="s">
        <v>10</v>
      </c>
      <c r="AD16" s="7" t="s">
        <v>383</v>
      </c>
      <c r="AE16" s="19">
        <v>0</v>
      </c>
      <c r="AF16" s="7" t="s">
        <v>3</v>
      </c>
      <c r="AG16" s="19">
        <v>0</v>
      </c>
      <c r="AH16" s="7" t="s">
        <v>3</v>
      </c>
      <c r="AI16" s="7" t="s">
        <v>10</v>
      </c>
      <c r="AJ16" s="7" t="s">
        <v>383</v>
      </c>
      <c r="AK16" s="19">
        <f t="shared" si="2"/>
        <v>1560.7800000000002</v>
      </c>
      <c r="AL16" s="7" t="s">
        <v>387</v>
      </c>
      <c r="AM16" s="19">
        <f t="shared" si="3"/>
        <v>2401.2000000000003</v>
      </c>
      <c r="AN16" s="7" t="s">
        <v>4</v>
      </c>
      <c r="AO16" s="19">
        <v>600</v>
      </c>
      <c r="AP16" s="7" t="s">
        <v>3</v>
      </c>
      <c r="AQ16" s="7" t="s">
        <v>10</v>
      </c>
      <c r="AR16" s="7" t="s">
        <v>383</v>
      </c>
      <c r="AS16" s="7" t="s">
        <v>10</v>
      </c>
    </row>
    <row r="17" spans="1:45" s="2" customFormat="1" ht="22.5" customHeight="1">
      <c r="A17" s="17"/>
      <c r="B17" s="3" t="s">
        <v>5</v>
      </c>
      <c r="C17" s="4">
        <v>17</v>
      </c>
      <c r="D17" s="5" t="s">
        <v>20</v>
      </c>
      <c r="E17" s="5" t="s">
        <v>11</v>
      </c>
      <c r="F17" s="5" t="s">
        <v>361</v>
      </c>
      <c r="G17" s="6" t="s">
        <v>21</v>
      </c>
      <c r="H17" s="6" t="s">
        <v>22</v>
      </c>
      <c r="I17" s="6" t="s">
        <v>23</v>
      </c>
      <c r="J17" s="6" t="s">
        <v>353</v>
      </c>
      <c r="K17" s="19">
        <v>76900</v>
      </c>
      <c r="L17" s="19">
        <v>54814.859449999996</v>
      </c>
      <c r="M17" s="7" t="s">
        <v>10</v>
      </c>
      <c r="N17" s="7" t="s">
        <v>10</v>
      </c>
      <c r="O17" s="7" t="s">
        <v>383</v>
      </c>
      <c r="P17" s="7" t="s">
        <v>10</v>
      </c>
      <c r="Q17" s="7" t="s">
        <v>10</v>
      </c>
      <c r="R17" s="7" t="s">
        <v>383</v>
      </c>
      <c r="S17" s="19">
        <f t="shared" si="0"/>
        <v>102533.33333333334</v>
      </c>
      <c r="T17" s="7" t="s">
        <v>3</v>
      </c>
      <c r="U17" s="19">
        <v>0</v>
      </c>
      <c r="V17" s="7" t="s">
        <v>387</v>
      </c>
      <c r="W17" s="19">
        <f t="shared" si="1"/>
        <v>12816.666666666668</v>
      </c>
      <c r="X17" s="7" t="s">
        <v>386</v>
      </c>
      <c r="Y17" s="7" t="s">
        <v>10</v>
      </c>
      <c r="Z17" s="7" t="s">
        <v>383</v>
      </c>
      <c r="AA17" s="7" t="s">
        <v>10</v>
      </c>
      <c r="AB17" s="7" t="s">
        <v>383</v>
      </c>
      <c r="AC17" s="7" t="s">
        <v>10</v>
      </c>
      <c r="AD17" s="7" t="s">
        <v>383</v>
      </c>
      <c r="AE17" s="19">
        <v>0</v>
      </c>
      <c r="AF17" s="7" t="s">
        <v>3</v>
      </c>
      <c r="AG17" s="19">
        <v>0</v>
      </c>
      <c r="AH17" s="7" t="s">
        <v>3</v>
      </c>
      <c r="AI17" s="7" t="s">
        <v>10</v>
      </c>
      <c r="AJ17" s="7" t="s">
        <v>383</v>
      </c>
      <c r="AK17" s="19">
        <f t="shared" si="2"/>
        <v>1560.7800000000002</v>
      </c>
      <c r="AL17" s="7" t="s">
        <v>387</v>
      </c>
      <c r="AM17" s="19">
        <f t="shared" si="3"/>
        <v>2401.2000000000003</v>
      </c>
      <c r="AN17" s="7" t="s">
        <v>4</v>
      </c>
      <c r="AO17" s="19">
        <v>600</v>
      </c>
      <c r="AP17" s="7" t="s">
        <v>3</v>
      </c>
      <c r="AQ17" s="7" t="s">
        <v>10</v>
      </c>
      <c r="AR17" s="7" t="s">
        <v>383</v>
      </c>
      <c r="AS17" s="7" t="s">
        <v>10</v>
      </c>
    </row>
    <row r="18" spans="1:45" s="2" customFormat="1" ht="22.5" customHeight="1">
      <c r="A18" s="17"/>
      <c r="B18" s="3" t="s">
        <v>5</v>
      </c>
      <c r="C18" s="4">
        <v>16</v>
      </c>
      <c r="D18" s="5" t="s">
        <v>29</v>
      </c>
      <c r="E18" s="5" t="s">
        <v>28</v>
      </c>
      <c r="F18" s="5" t="s">
        <v>358</v>
      </c>
      <c r="G18" s="6" t="s">
        <v>30</v>
      </c>
      <c r="H18" s="6" t="s">
        <v>31</v>
      </c>
      <c r="I18" s="6" t="s">
        <v>32</v>
      </c>
      <c r="J18" s="6" t="s">
        <v>353</v>
      </c>
      <c r="K18" s="19">
        <v>68700</v>
      </c>
      <c r="L18" s="19">
        <v>49238.859449999996</v>
      </c>
      <c r="M18" s="7" t="s">
        <v>10</v>
      </c>
      <c r="N18" s="7" t="s">
        <v>10</v>
      </c>
      <c r="O18" s="7" t="s">
        <v>383</v>
      </c>
      <c r="P18" s="7" t="s">
        <v>10</v>
      </c>
      <c r="Q18" s="7" t="s">
        <v>10</v>
      </c>
      <c r="R18" s="7" t="s">
        <v>383</v>
      </c>
      <c r="S18" s="19">
        <f t="shared" si="0"/>
        <v>91600</v>
      </c>
      <c r="T18" s="7" t="s">
        <v>3</v>
      </c>
      <c r="U18" s="19">
        <v>23</v>
      </c>
      <c r="V18" s="7" t="s">
        <v>387</v>
      </c>
      <c r="W18" s="19">
        <f t="shared" si="1"/>
        <v>11450</v>
      </c>
      <c r="X18" s="7" t="s">
        <v>386</v>
      </c>
      <c r="Y18" s="7" t="s">
        <v>10</v>
      </c>
      <c r="Z18" s="7" t="s">
        <v>383</v>
      </c>
      <c r="AA18" s="7" t="s">
        <v>10</v>
      </c>
      <c r="AB18" s="7" t="s">
        <v>383</v>
      </c>
      <c r="AC18" s="7" t="s">
        <v>10</v>
      </c>
      <c r="AD18" s="7" t="s">
        <v>383</v>
      </c>
      <c r="AE18" s="19">
        <v>0</v>
      </c>
      <c r="AF18" s="7" t="s">
        <v>3</v>
      </c>
      <c r="AG18" s="19">
        <v>0</v>
      </c>
      <c r="AH18" s="7" t="s">
        <v>3</v>
      </c>
      <c r="AI18" s="7" t="s">
        <v>10</v>
      </c>
      <c r="AJ18" s="7" t="s">
        <v>383</v>
      </c>
      <c r="AK18" s="19">
        <f t="shared" si="2"/>
        <v>1560.7800000000002</v>
      </c>
      <c r="AL18" s="7" t="s">
        <v>387</v>
      </c>
      <c r="AM18" s="19">
        <f t="shared" si="3"/>
        <v>2401.2000000000003</v>
      </c>
      <c r="AN18" s="7" t="s">
        <v>4</v>
      </c>
      <c r="AO18" s="19">
        <v>600</v>
      </c>
      <c r="AP18" s="7" t="s">
        <v>3</v>
      </c>
      <c r="AQ18" s="7" t="s">
        <v>10</v>
      </c>
      <c r="AR18" s="7" t="s">
        <v>383</v>
      </c>
      <c r="AS18" s="7" t="s">
        <v>10</v>
      </c>
    </row>
    <row r="19" spans="1:45" s="2" customFormat="1" ht="22.5" customHeight="1">
      <c r="A19" s="17"/>
      <c r="B19" s="3" t="s">
        <v>5</v>
      </c>
      <c r="C19" s="4">
        <v>16</v>
      </c>
      <c r="D19" s="9" t="s">
        <v>37</v>
      </c>
      <c r="E19" s="5" t="s">
        <v>28</v>
      </c>
      <c r="F19" s="5" t="s">
        <v>357</v>
      </c>
      <c r="G19" s="6" t="s">
        <v>38</v>
      </c>
      <c r="H19" s="6" t="s">
        <v>39</v>
      </c>
      <c r="I19" s="6" t="s">
        <v>40</v>
      </c>
      <c r="J19" s="6" t="s">
        <v>353</v>
      </c>
      <c r="K19" s="19">
        <v>60000</v>
      </c>
      <c r="L19" s="19">
        <v>43272.856249999997</v>
      </c>
      <c r="M19" s="7" t="s">
        <v>10</v>
      </c>
      <c r="N19" s="7" t="s">
        <v>10</v>
      </c>
      <c r="O19" s="7" t="s">
        <v>383</v>
      </c>
      <c r="P19" s="7" t="s">
        <v>10</v>
      </c>
      <c r="Q19" s="7" t="s">
        <v>10</v>
      </c>
      <c r="R19" s="7" t="s">
        <v>383</v>
      </c>
      <c r="S19" s="19">
        <f>K19/30*40</f>
        <v>80000</v>
      </c>
      <c r="T19" s="7" t="s">
        <v>3</v>
      </c>
      <c r="U19" s="19">
        <v>0</v>
      </c>
      <c r="V19" s="7" t="s">
        <v>387</v>
      </c>
      <c r="W19" s="19">
        <f>K19/30*5</f>
        <v>10000</v>
      </c>
      <c r="X19" s="7" t="s">
        <v>386</v>
      </c>
      <c r="Y19" s="7" t="s">
        <v>10</v>
      </c>
      <c r="Z19" s="7" t="s">
        <v>383</v>
      </c>
      <c r="AA19" s="7" t="s">
        <v>10</v>
      </c>
      <c r="AB19" s="7" t="s">
        <v>383</v>
      </c>
      <c r="AC19" s="7" t="s">
        <v>10</v>
      </c>
      <c r="AD19" s="7" t="s">
        <v>383</v>
      </c>
      <c r="AE19" s="19">
        <v>0</v>
      </c>
      <c r="AF19" s="7" t="s">
        <v>3</v>
      </c>
      <c r="AG19" s="19">
        <v>0</v>
      </c>
      <c r="AH19" s="7" t="s">
        <v>3</v>
      </c>
      <c r="AI19" s="7" t="s">
        <v>10</v>
      </c>
      <c r="AJ19" s="7" t="s">
        <v>383</v>
      </c>
      <c r="AK19" s="19">
        <f>IF(K19&gt;=80.04*300,80.04*300*0.13/2,K19*0.13/2)</f>
        <v>1560.7800000000002</v>
      </c>
      <c r="AL19" s="7" t="s">
        <v>387</v>
      </c>
      <c r="AM19" s="19">
        <f t="shared" si="3"/>
        <v>2401.2000000000003</v>
      </c>
      <c r="AN19" s="7" t="s">
        <v>4</v>
      </c>
      <c r="AO19" s="19">
        <v>600</v>
      </c>
      <c r="AP19" s="7" t="s">
        <v>3</v>
      </c>
      <c r="AQ19" s="7" t="s">
        <v>10</v>
      </c>
      <c r="AR19" s="7" t="s">
        <v>383</v>
      </c>
      <c r="AS19" s="7" t="s">
        <v>10</v>
      </c>
    </row>
    <row r="20" spans="1:45" s="2" customFormat="1" ht="28.5">
      <c r="A20" s="17"/>
      <c r="B20" s="3" t="s">
        <v>5</v>
      </c>
      <c r="C20" s="4">
        <v>15</v>
      </c>
      <c r="D20" s="9" t="s">
        <v>33</v>
      </c>
      <c r="E20" s="5" t="s">
        <v>28</v>
      </c>
      <c r="F20" s="9" t="s">
        <v>359</v>
      </c>
      <c r="G20" s="6" t="s">
        <v>34</v>
      </c>
      <c r="H20" s="6" t="s">
        <v>35</v>
      </c>
      <c r="I20" s="6" t="s">
        <v>36</v>
      </c>
      <c r="J20" s="6" t="s">
        <v>353</v>
      </c>
      <c r="K20" s="19">
        <v>67800</v>
      </c>
      <c r="L20" s="19">
        <v>48626.859449999996</v>
      </c>
      <c r="M20" s="7" t="s">
        <v>10</v>
      </c>
      <c r="N20" s="7" t="s">
        <v>10</v>
      </c>
      <c r="O20" s="7" t="s">
        <v>383</v>
      </c>
      <c r="P20" s="7" t="s">
        <v>10</v>
      </c>
      <c r="Q20" s="7" t="s">
        <v>10</v>
      </c>
      <c r="R20" s="7" t="s">
        <v>383</v>
      </c>
      <c r="S20" s="19">
        <f t="shared" si="0"/>
        <v>90400</v>
      </c>
      <c r="T20" s="7" t="s">
        <v>3</v>
      </c>
      <c r="U20" s="19">
        <v>41</v>
      </c>
      <c r="V20" s="7" t="s">
        <v>387</v>
      </c>
      <c r="W20" s="19">
        <f t="shared" si="1"/>
        <v>11300</v>
      </c>
      <c r="X20" s="7" t="s">
        <v>386</v>
      </c>
      <c r="Y20" s="7" t="s">
        <v>10</v>
      </c>
      <c r="Z20" s="7" t="s">
        <v>383</v>
      </c>
      <c r="AA20" s="7" t="s">
        <v>10</v>
      </c>
      <c r="AB20" s="7" t="s">
        <v>383</v>
      </c>
      <c r="AC20" s="7" t="s">
        <v>10</v>
      </c>
      <c r="AD20" s="7" t="s">
        <v>383</v>
      </c>
      <c r="AE20" s="19">
        <v>0</v>
      </c>
      <c r="AF20" s="7" t="s">
        <v>3</v>
      </c>
      <c r="AG20" s="19">
        <v>0</v>
      </c>
      <c r="AH20" s="7" t="s">
        <v>3</v>
      </c>
      <c r="AI20" s="7" t="s">
        <v>10</v>
      </c>
      <c r="AJ20" s="7" t="s">
        <v>383</v>
      </c>
      <c r="AK20" s="19">
        <f t="shared" si="2"/>
        <v>1560.7800000000002</v>
      </c>
      <c r="AL20" s="7" t="s">
        <v>387</v>
      </c>
      <c r="AM20" s="19">
        <f t="shared" si="3"/>
        <v>2401.2000000000003</v>
      </c>
      <c r="AN20" s="7" t="s">
        <v>4</v>
      </c>
      <c r="AO20" s="19">
        <v>600</v>
      </c>
      <c r="AP20" s="7" t="s">
        <v>3</v>
      </c>
      <c r="AQ20" s="7" t="s">
        <v>10</v>
      </c>
      <c r="AR20" s="7" t="s">
        <v>383</v>
      </c>
      <c r="AS20" s="7" t="s">
        <v>10</v>
      </c>
    </row>
    <row r="21" spans="1:45" s="2" customFormat="1" ht="22.5" customHeight="1">
      <c r="A21" s="17"/>
      <c r="B21" s="3" t="s">
        <v>5</v>
      </c>
      <c r="C21" s="4">
        <v>15</v>
      </c>
      <c r="D21" s="5" t="s">
        <v>41</v>
      </c>
      <c r="E21" s="9" t="s">
        <v>41</v>
      </c>
      <c r="F21" s="6" t="s">
        <v>355</v>
      </c>
      <c r="G21" s="6" t="s">
        <v>42</v>
      </c>
      <c r="H21" s="6" t="s">
        <v>43</v>
      </c>
      <c r="I21" s="6" t="s">
        <v>44</v>
      </c>
      <c r="J21" s="6" t="s">
        <v>354</v>
      </c>
      <c r="K21" s="19">
        <v>62200</v>
      </c>
      <c r="L21" s="19">
        <v>44812.858249999997</v>
      </c>
      <c r="M21" s="7" t="s">
        <v>10</v>
      </c>
      <c r="N21" s="7" t="s">
        <v>10</v>
      </c>
      <c r="O21" s="7" t="s">
        <v>383</v>
      </c>
      <c r="P21" s="7" t="s">
        <v>10</v>
      </c>
      <c r="Q21" s="7" t="s">
        <v>10</v>
      </c>
      <c r="R21" s="7" t="s">
        <v>383</v>
      </c>
      <c r="S21" s="19">
        <f t="shared" si="0"/>
        <v>82933.333333333343</v>
      </c>
      <c r="T21" s="7" t="s">
        <v>3</v>
      </c>
      <c r="U21" s="19">
        <v>23</v>
      </c>
      <c r="V21" s="7" t="s">
        <v>387</v>
      </c>
      <c r="W21" s="19">
        <f t="shared" si="1"/>
        <v>10366.666666666668</v>
      </c>
      <c r="X21" s="7" t="s">
        <v>386</v>
      </c>
      <c r="Y21" s="7" t="s">
        <v>10</v>
      </c>
      <c r="Z21" s="7" t="s">
        <v>383</v>
      </c>
      <c r="AA21" s="7" t="s">
        <v>10</v>
      </c>
      <c r="AB21" s="7" t="s">
        <v>383</v>
      </c>
      <c r="AC21" s="7" t="s">
        <v>10</v>
      </c>
      <c r="AD21" s="7" t="s">
        <v>383</v>
      </c>
      <c r="AE21" s="19">
        <v>0</v>
      </c>
      <c r="AF21" s="7" t="s">
        <v>3</v>
      </c>
      <c r="AG21" s="19">
        <v>0</v>
      </c>
      <c r="AH21" s="7" t="s">
        <v>3</v>
      </c>
      <c r="AI21" s="7" t="s">
        <v>10</v>
      </c>
      <c r="AJ21" s="7" t="s">
        <v>383</v>
      </c>
      <c r="AK21" s="19">
        <f t="shared" si="2"/>
        <v>1560.7800000000002</v>
      </c>
      <c r="AL21" s="7" t="s">
        <v>387</v>
      </c>
      <c r="AM21" s="19">
        <f t="shared" si="3"/>
        <v>2401.2000000000003</v>
      </c>
      <c r="AN21" s="7" t="s">
        <v>4</v>
      </c>
      <c r="AO21" s="19">
        <v>600</v>
      </c>
      <c r="AP21" s="7" t="s">
        <v>3</v>
      </c>
      <c r="AQ21" s="7" t="s">
        <v>10</v>
      </c>
      <c r="AR21" s="7" t="s">
        <v>383</v>
      </c>
      <c r="AS21" s="7" t="s">
        <v>10</v>
      </c>
    </row>
    <row r="22" spans="1:45" s="2" customFormat="1" ht="22.5" customHeight="1">
      <c r="A22" s="17"/>
      <c r="B22" s="3" t="s">
        <v>5</v>
      </c>
      <c r="C22" s="4">
        <v>14</v>
      </c>
      <c r="D22" s="5" t="s">
        <v>46</v>
      </c>
      <c r="E22" s="5" t="s">
        <v>45</v>
      </c>
      <c r="F22" s="5" t="s">
        <v>361</v>
      </c>
      <c r="G22" s="6" t="s">
        <v>47</v>
      </c>
      <c r="H22" s="6" t="s">
        <v>48</v>
      </c>
      <c r="I22" s="6" t="s">
        <v>49</v>
      </c>
      <c r="J22" s="6" t="s">
        <v>354</v>
      </c>
      <c r="K22" s="19">
        <v>59700</v>
      </c>
      <c r="L22" s="19">
        <v>43062.858249999997</v>
      </c>
      <c r="M22" s="7" t="s">
        <v>10</v>
      </c>
      <c r="N22" s="7" t="s">
        <v>10</v>
      </c>
      <c r="O22" s="7" t="s">
        <v>383</v>
      </c>
      <c r="P22" s="7" t="s">
        <v>10</v>
      </c>
      <c r="Q22" s="7" t="s">
        <v>10</v>
      </c>
      <c r="R22" s="7" t="s">
        <v>383</v>
      </c>
      <c r="S22" s="19">
        <f t="shared" si="0"/>
        <v>79600</v>
      </c>
      <c r="T22" s="7" t="s">
        <v>3</v>
      </c>
      <c r="U22" s="19">
        <v>54.5</v>
      </c>
      <c r="V22" s="7" t="s">
        <v>387</v>
      </c>
      <c r="W22" s="19">
        <f t="shared" si="1"/>
        <v>9950</v>
      </c>
      <c r="X22" s="7" t="s">
        <v>386</v>
      </c>
      <c r="Y22" s="7" t="s">
        <v>10</v>
      </c>
      <c r="Z22" s="7" t="s">
        <v>383</v>
      </c>
      <c r="AA22" s="7" t="s">
        <v>10</v>
      </c>
      <c r="AB22" s="7" t="s">
        <v>383</v>
      </c>
      <c r="AC22" s="7" t="s">
        <v>10</v>
      </c>
      <c r="AD22" s="7" t="s">
        <v>383</v>
      </c>
      <c r="AE22" s="19">
        <v>0</v>
      </c>
      <c r="AF22" s="7" t="s">
        <v>3</v>
      </c>
      <c r="AG22" s="19">
        <v>0</v>
      </c>
      <c r="AH22" s="7" t="s">
        <v>3</v>
      </c>
      <c r="AI22" s="7" t="s">
        <v>10</v>
      </c>
      <c r="AJ22" s="7" t="s">
        <v>383</v>
      </c>
      <c r="AK22" s="19">
        <f t="shared" si="2"/>
        <v>1560.7800000000002</v>
      </c>
      <c r="AL22" s="7" t="s">
        <v>387</v>
      </c>
      <c r="AM22" s="19">
        <f t="shared" si="3"/>
        <v>2401.2000000000003</v>
      </c>
      <c r="AN22" s="7" t="s">
        <v>4</v>
      </c>
      <c r="AO22" s="19">
        <v>600</v>
      </c>
      <c r="AP22" s="7" t="s">
        <v>3</v>
      </c>
      <c r="AQ22" s="7" t="s">
        <v>10</v>
      </c>
      <c r="AR22" s="7" t="s">
        <v>383</v>
      </c>
      <c r="AS22" s="7" t="s">
        <v>10</v>
      </c>
    </row>
    <row r="23" spans="1:45" s="2" customFormat="1" ht="22.5" customHeight="1">
      <c r="A23" s="17"/>
      <c r="B23" s="3" t="s">
        <v>5</v>
      </c>
      <c r="C23" s="4">
        <v>14</v>
      </c>
      <c r="D23" s="5" t="s">
        <v>50</v>
      </c>
      <c r="E23" s="5" t="s">
        <v>45</v>
      </c>
      <c r="F23" s="5" t="s">
        <v>361</v>
      </c>
      <c r="G23" s="6" t="s">
        <v>51</v>
      </c>
      <c r="H23" s="6" t="s">
        <v>52</v>
      </c>
      <c r="I23" s="6" t="s">
        <v>53</v>
      </c>
      <c r="J23" s="6" t="s">
        <v>354</v>
      </c>
      <c r="K23" s="19">
        <v>59700</v>
      </c>
      <c r="L23" s="19">
        <v>43062.858249999997</v>
      </c>
      <c r="M23" s="7" t="s">
        <v>10</v>
      </c>
      <c r="N23" s="7" t="s">
        <v>10</v>
      </c>
      <c r="O23" s="7" t="s">
        <v>383</v>
      </c>
      <c r="P23" s="7" t="s">
        <v>10</v>
      </c>
      <c r="Q23" s="7" t="s">
        <v>10</v>
      </c>
      <c r="R23" s="7" t="s">
        <v>383</v>
      </c>
      <c r="S23" s="19">
        <f t="shared" si="0"/>
        <v>79600</v>
      </c>
      <c r="T23" s="7" t="s">
        <v>3</v>
      </c>
      <c r="U23" s="19">
        <v>27.5</v>
      </c>
      <c r="V23" s="7" t="s">
        <v>387</v>
      </c>
      <c r="W23" s="19">
        <f t="shared" si="1"/>
        <v>9950</v>
      </c>
      <c r="X23" s="7" t="s">
        <v>386</v>
      </c>
      <c r="Y23" s="7" t="s">
        <v>10</v>
      </c>
      <c r="Z23" s="7" t="s">
        <v>383</v>
      </c>
      <c r="AA23" s="7" t="s">
        <v>10</v>
      </c>
      <c r="AB23" s="7" t="s">
        <v>383</v>
      </c>
      <c r="AC23" s="7" t="s">
        <v>10</v>
      </c>
      <c r="AD23" s="7" t="s">
        <v>383</v>
      </c>
      <c r="AE23" s="19">
        <v>0</v>
      </c>
      <c r="AF23" s="7" t="s">
        <v>3</v>
      </c>
      <c r="AG23" s="19">
        <v>0</v>
      </c>
      <c r="AH23" s="7" t="s">
        <v>3</v>
      </c>
      <c r="AI23" s="7" t="s">
        <v>10</v>
      </c>
      <c r="AJ23" s="7" t="s">
        <v>383</v>
      </c>
      <c r="AK23" s="19">
        <f t="shared" si="2"/>
        <v>1560.7800000000002</v>
      </c>
      <c r="AL23" s="7" t="s">
        <v>387</v>
      </c>
      <c r="AM23" s="19">
        <f t="shared" si="3"/>
        <v>2401.2000000000003</v>
      </c>
      <c r="AN23" s="7" t="s">
        <v>4</v>
      </c>
      <c r="AO23" s="19">
        <v>600</v>
      </c>
      <c r="AP23" s="7" t="s">
        <v>3</v>
      </c>
      <c r="AQ23" s="7" t="s">
        <v>10</v>
      </c>
      <c r="AR23" s="7" t="s">
        <v>383</v>
      </c>
      <c r="AS23" s="7" t="s">
        <v>10</v>
      </c>
    </row>
    <row r="24" spans="1:45" s="11" customFormat="1" ht="22.5" customHeight="1">
      <c r="A24" s="17"/>
      <c r="B24" s="4" t="s">
        <v>5</v>
      </c>
      <c r="C24" s="4">
        <v>14</v>
      </c>
      <c r="D24" s="5" t="s">
        <v>68</v>
      </c>
      <c r="E24" s="5" t="s">
        <v>45</v>
      </c>
      <c r="F24" s="5" t="s">
        <v>358</v>
      </c>
      <c r="G24" s="6" t="s">
        <v>69</v>
      </c>
      <c r="H24" s="6" t="s">
        <v>70</v>
      </c>
      <c r="I24" s="6" t="s">
        <v>71</v>
      </c>
      <c r="J24" s="6" t="s">
        <v>353</v>
      </c>
      <c r="K24" s="19">
        <v>50000</v>
      </c>
      <c r="L24" s="19">
        <v>36272.856249999997</v>
      </c>
      <c r="M24" s="7" t="s">
        <v>10</v>
      </c>
      <c r="N24" s="7" t="s">
        <v>10</v>
      </c>
      <c r="O24" s="7" t="s">
        <v>383</v>
      </c>
      <c r="P24" s="7" t="s">
        <v>10</v>
      </c>
      <c r="Q24" s="7" t="s">
        <v>10</v>
      </c>
      <c r="R24" s="7" t="s">
        <v>383</v>
      </c>
      <c r="S24" s="19">
        <f>K24/30*40</f>
        <v>66666.666666666672</v>
      </c>
      <c r="T24" s="7" t="s">
        <v>3</v>
      </c>
      <c r="U24" s="19">
        <v>0</v>
      </c>
      <c r="V24" s="7" t="s">
        <v>387</v>
      </c>
      <c r="W24" s="19">
        <f>K24/30*5</f>
        <v>8333.3333333333339</v>
      </c>
      <c r="X24" s="7" t="s">
        <v>386</v>
      </c>
      <c r="Y24" s="7" t="s">
        <v>10</v>
      </c>
      <c r="Z24" s="7" t="s">
        <v>383</v>
      </c>
      <c r="AA24" s="7" t="s">
        <v>10</v>
      </c>
      <c r="AB24" s="7" t="s">
        <v>383</v>
      </c>
      <c r="AC24" s="7" t="s">
        <v>10</v>
      </c>
      <c r="AD24" s="7" t="s">
        <v>383</v>
      </c>
      <c r="AE24" s="19">
        <v>0</v>
      </c>
      <c r="AF24" s="7" t="s">
        <v>3</v>
      </c>
      <c r="AG24" s="19">
        <v>0</v>
      </c>
      <c r="AH24" s="7" t="s">
        <v>3</v>
      </c>
      <c r="AI24" s="7" t="s">
        <v>10</v>
      </c>
      <c r="AJ24" s="7" t="s">
        <v>383</v>
      </c>
      <c r="AK24" s="19">
        <f>IF(K24&gt;=80.04*300,80.04*300*0.13/2,K24*0.13/2)</f>
        <v>1560.7800000000002</v>
      </c>
      <c r="AL24" s="7" t="s">
        <v>387</v>
      </c>
      <c r="AM24" s="19">
        <f t="shared" si="3"/>
        <v>2401.2000000000003</v>
      </c>
      <c r="AN24" s="7" t="s">
        <v>4</v>
      </c>
      <c r="AO24" s="19">
        <v>600</v>
      </c>
      <c r="AP24" s="7" t="s">
        <v>3</v>
      </c>
      <c r="AQ24" s="7" t="s">
        <v>10</v>
      </c>
      <c r="AR24" s="7" t="s">
        <v>383</v>
      </c>
      <c r="AS24" s="7" t="s">
        <v>10</v>
      </c>
    </row>
    <row r="25" spans="1:45" s="2" customFormat="1" ht="22.5" customHeight="1">
      <c r="A25" s="17"/>
      <c r="B25" s="4" t="s">
        <v>5</v>
      </c>
      <c r="C25" s="4">
        <v>14</v>
      </c>
      <c r="D25" s="5" t="s">
        <v>72</v>
      </c>
      <c r="E25" s="5" t="s">
        <v>45</v>
      </c>
      <c r="F25" s="5" t="s">
        <v>357</v>
      </c>
      <c r="G25" s="6" t="s">
        <v>73</v>
      </c>
      <c r="H25" s="6" t="s">
        <v>74</v>
      </c>
      <c r="I25" s="6" t="s">
        <v>75</v>
      </c>
      <c r="J25" s="6" t="s">
        <v>353</v>
      </c>
      <c r="K25" s="19">
        <v>49900</v>
      </c>
      <c r="L25" s="19">
        <v>36202.858249999997</v>
      </c>
      <c r="M25" s="7" t="s">
        <v>10</v>
      </c>
      <c r="N25" s="7" t="s">
        <v>10</v>
      </c>
      <c r="O25" s="7" t="s">
        <v>383</v>
      </c>
      <c r="P25" s="7" t="s">
        <v>10</v>
      </c>
      <c r="Q25" s="7" t="s">
        <v>10</v>
      </c>
      <c r="R25" s="7" t="s">
        <v>383</v>
      </c>
      <c r="S25" s="19">
        <f>K25/30*40</f>
        <v>66533.333333333328</v>
      </c>
      <c r="T25" s="7" t="s">
        <v>3</v>
      </c>
      <c r="U25" s="19">
        <v>23</v>
      </c>
      <c r="V25" s="7" t="s">
        <v>387</v>
      </c>
      <c r="W25" s="19">
        <f>K25/30*5</f>
        <v>8316.6666666666661</v>
      </c>
      <c r="X25" s="7" t="s">
        <v>386</v>
      </c>
      <c r="Y25" s="7" t="s">
        <v>10</v>
      </c>
      <c r="Z25" s="7" t="s">
        <v>383</v>
      </c>
      <c r="AA25" s="7" t="s">
        <v>10</v>
      </c>
      <c r="AB25" s="7" t="s">
        <v>383</v>
      </c>
      <c r="AC25" s="7" t="s">
        <v>10</v>
      </c>
      <c r="AD25" s="7" t="s">
        <v>383</v>
      </c>
      <c r="AE25" s="19">
        <v>0</v>
      </c>
      <c r="AF25" s="7" t="s">
        <v>3</v>
      </c>
      <c r="AG25" s="19">
        <v>0</v>
      </c>
      <c r="AH25" s="7" t="s">
        <v>3</v>
      </c>
      <c r="AI25" s="7" t="s">
        <v>10</v>
      </c>
      <c r="AJ25" s="7" t="s">
        <v>383</v>
      </c>
      <c r="AK25" s="19">
        <v>1500</v>
      </c>
      <c r="AL25" s="7" t="s">
        <v>387</v>
      </c>
      <c r="AM25" s="19">
        <f t="shared" si="3"/>
        <v>2401.2000000000003</v>
      </c>
      <c r="AN25" s="7" t="s">
        <v>4</v>
      </c>
      <c r="AO25" s="19">
        <v>600</v>
      </c>
      <c r="AP25" s="7" t="s">
        <v>3</v>
      </c>
      <c r="AQ25" s="7" t="s">
        <v>10</v>
      </c>
      <c r="AR25" s="7" t="s">
        <v>383</v>
      </c>
      <c r="AS25" s="7" t="s">
        <v>10</v>
      </c>
    </row>
    <row r="26" spans="1:45" s="11" customFormat="1" ht="28.5">
      <c r="A26" s="17"/>
      <c r="B26" s="4" t="s">
        <v>5</v>
      </c>
      <c r="C26" s="4">
        <v>14</v>
      </c>
      <c r="D26" s="9" t="s">
        <v>84</v>
      </c>
      <c r="E26" s="5" t="s">
        <v>45</v>
      </c>
      <c r="F26" s="5" t="s">
        <v>361</v>
      </c>
      <c r="G26" s="6" t="s">
        <v>85</v>
      </c>
      <c r="H26" s="6" t="s">
        <v>43</v>
      </c>
      <c r="I26" s="6" t="s">
        <v>86</v>
      </c>
      <c r="J26" s="6" t="s">
        <v>354</v>
      </c>
      <c r="K26" s="19">
        <v>44800</v>
      </c>
      <c r="L26" s="19">
        <v>32632.858250000001</v>
      </c>
      <c r="M26" s="7" t="s">
        <v>10</v>
      </c>
      <c r="N26" s="7" t="s">
        <v>10</v>
      </c>
      <c r="O26" s="7" t="s">
        <v>383</v>
      </c>
      <c r="P26" s="7" t="s">
        <v>10</v>
      </c>
      <c r="Q26" s="7" t="s">
        <v>10</v>
      </c>
      <c r="R26" s="7" t="s">
        <v>383</v>
      </c>
      <c r="S26" s="19">
        <f>K26/30*40</f>
        <v>59733.333333333328</v>
      </c>
      <c r="T26" s="7" t="s">
        <v>3</v>
      </c>
      <c r="U26" s="19">
        <v>41</v>
      </c>
      <c r="V26" s="7" t="s">
        <v>387</v>
      </c>
      <c r="W26" s="19">
        <f>K26/30*5</f>
        <v>7466.6666666666661</v>
      </c>
      <c r="X26" s="7" t="s">
        <v>386</v>
      </c>
      <c r="Y26" s="7" t="s">
        <v>10</v>
      </c>
      <c r="Z26" s="7" t="s">
        <v>383</v>
      </c>
      <c r="AA26" s="7" t="s">
        <v>10</v>
      </c>
      <c r="AB26" s="7" t="s">
        <v>383</v>
      </c>
      <c r="AC26" s="7" t="s">
        <v>10</v>
      </c>
      <c r="AD26" s="7" t="s">
        <v>383</v>
      </c>
      <c r="AE26" s="19">
        <v>0</v>
      </c>
      <c r="AF26" s="7" t="s">
        <v>3</v>
      </c>
      <c r="AG26" s="19">
        <v>0</v>
      </c>
      <c r="AH26" s="7" t="s">
        <v>3</v>
      </c>
      <c r="AI26" s="7" t="s">
        <v>10</v>
      </c>
      <c r="AJ26" s="7" t="s">
        <v>383</v>
      </c>
      <c r="AK26" s="19">
        <f>IF(K26&gt;=80.04*300,80.04*300*0.13/2,K26*0.13/2)</f>
        <v>1560.7800000000002</v>
      </c>
      <c r="AL26" s="7" t="s">
        <v>387</v>
      </c>
      <c r="AM26" s="19">
        <f t="shared" si="3"/>
        <v>2401.2000000000003</v>
      </c>
      <c r="AN26" s="7" t="s">
        <v>4</v>
      </c>
      <c r="AO26" s="19">
        <v>600</v>
      </c>
      <c r="AP26" s="7" t="s">
        <v>3</v>
      </c>
      <c r="AQ26" s="7" t="s">
        <v>10</v>
      </c>
      <c r="AR26" s="7" t="s">
        <v>383</v>
      </c>
      <c r="AS26" s="7" t="s">
        <v>10</v>
      </c>
    </row>
    <row r="27" spans="1:45" s="11" customFormat="1" ht="22.5" customHeight="1">
      <c r="A27" s="17"/>
      <c r="B27" s="4" t="s">
        <v>5</v>
      </c>
      <c r="C27" s="4">
        <v>14</v>
      </c>
      <c r="D27" s="9" t="s">
        <v>103</v>
      </c>
      <c r="E27" s="5" t="s">
        <v>45</v>
      </c>
      <c r="F27" s="5" t="s">
        <v>358</v>
      </c>
      <c r="G27" s="6" t="s">
        <v>104</v>
      </c>
      <c r="H27" s="6" t="s">
        <v>105</v>
      </c>
      <c r="I27" s="6" t="s">
        <v>106</v>
      </c>
      <c r="J27" s="6" t="s">
        <v>354</v>
      </c>
      <c r="K27" s="19">
        <v>44800</v>
      </c>
      <c r="L27" s="19">
        <v>32632.858250000001</v>
      </c>
      <c r="M27" s="7" t="s">
        <v>10</v>
      </c>
      <c r="N27" s="7" t="s">
        <v>10</v>
      </c>
      <c r="O27" s="7" t="s">
        <v>383</v>
      </c>
      <c r="P27" s="7" t="s">
        <v>10</v>
      </c>
      <c r="Q27" s="7" t="s">
        <v>10</v>
      </c>
      <c r="R27" s="7" t="s">
        <v>383</v>
      </c>
      <c r="S27" s="19">
        <f>K27/30*40</f>
        <v>59733.333333333328</v>
      </c>
      <c r="T27" s="7" t="s">
        <v>3</v>
      </c>
      <c r="U27" s="19">
        <v>0</v>
      </c>
      <c r="V27" s="7" t="s">
        <v>387</v>
      </c>
      <c r="W27" s="19">
        <f>K27/30*5</f>
        <v>7466.6666666666661</v>
      </c>
      <c r="X27" s="7" t="s">
        <v>386</v>
      </c>
      <c r="Y27" s="7" t="s">
        <v>10</v>
      </c>
      <c r="Z27" s="7" t="s">
        <v>383</v>
      </c>
      <c r="AA27" s="7" t="s">
        <v>10</v>
      </c>
      <c r="AB27" s="7" t="s">
        <v>383</v>
      </c>
      <c r="AC27" s="7" t="s">
        <v>10</v>
      </c>
      <c r="AD27" s="7" t="s">
        <v>383</v>
      </c>
      <c r="AE27" s="19">
        <v>0</v>
      </c>
      <c r="AF27" s="7" t="s">
        <v>3</v>
      </c>
      <c r="AG27" s="19">
        <v>0</v>
      </c>
      <c r="AH27" s="7" t="s">
        <v>3</v>
      </c>
      <c r="AI27" s="7" t="s">
        <v>10</v>
      </c>
      <c r="AJ27" s="7" t="s">
        <v>383</v>
      </c>
      <c r="AK27" s="19">
        <f>IF(K27&gt;=80.04*300,80.04*300*0.13/2,K27*0.13/2)</f>
        <v>1560.7800000000002</v>
      </c>
      <c r="AL27" s="7" t="s">
        <v>387</v>
      </c>
      <c r="AM27" s="19">
        <f t="shared" si="3"/>
        <v>2401.2000000000003</v>
      </c>
      <c r="AN27" s="7" t="s">
        <v>4</v>
      </c>
      <c r="AO27" s="19">
        <v>600</v>
      </c>
      <c r="AP27" s="7" t="s">
        <v>3</v>
      </c>
      <c r="AQ27" s="7" t="s">
        <v>10</v>
      </c>
      <c r="AR27" s="7" t="s">
        <v>383</v>
      </c>
      <c r="AS27" s="7" t="s">
        <v>10</v>
      </c>
    </row>
    <row r="28" spans="1:45" s="11" customFormat="1" ht="22.5" customHeight="1">
      <c r="A28" s="17"/>
      <c r="B28" s="4" t="s">
        <v>5</v>
      </c>
      <c r="C28" s="4">
        <v>14</v>
      </c>
      <c r="D28" s="5" t="s">
        <v>90</v>
      </c>
      <c r="E28" s="5" t="s">
        <v>45</v>
      </c>
      <c r="F28" s="5" t="s">
        <v>357</v>
      </c>
      <c r="G28" s="6" t="s">
        <v>91</v>
      </c>
      <c r="H28" s="6" t="s">
        <v>92</v>
      </c>
      <c r="I28" s="6" t="s">
        <v>40</v>
      </c>
      <c r="J28" s="6" t="s">
        <v>354</v>
      </c>
      <c r="K28" s="19">
        <v>42300</v>
      </c>
      <c r="L28" s="19">
        <v>30882.858249999997</v>
      </c>
      <c r="M28" s="7" t="s">
        <v>10</v>
      </c>
      <c r="N28" s="7" t="s">
        <v>10</v>
      </c>
      <c r="O28" s="7" t="s">
        <v>383</v>
      </c>
      <c r="P28" s="7" t="s">
        <v>10</v>
      </c>
      <c r="Q28" s="7" t="s">
        <v>10</v>
      </c>
      <c r="R28" s="7" t="s">
        <v>383</v>
      </c>
      <c r="S28" s="19">
        <f>K28/30*40</f>
        <v>56400</v>
      </c>
      <c r="T28" s="7" t="s">
        <v>3</v>
      </c>
      <c r="U28" s="19">
        <v>41</v>
      </c>
      <c r="V28" s="7" t="s">
        <v>387</v>
      </c>
      <c r="W28" s="19">
        <f>K28/30*5</f>
        <v>7050</v>
      </c>
      <c r="X28" s="7" t="s">
        <v>386</v>
      </c>
      <c r="Y28" s="7" t="s">
        <v>10</v>
      </c>
      <c r="Z28" s="7" t="s">
        <v>383</v>
      </c>
      <c r="AA28" s="7" t="s">
        <v>10</v>
      </c>
      <c r="AB28" s="7" t="s">
        <v>383</v>
      </c>
      <c r="AC28" s="7" t="s">
        <v>10</v>
      </c>
      <c r="AD28" s="7" t="s">
        <v>383</v>
      </c>
      <c r="AE28" s="19">
        <v>0</v>
      </c>
      <c r="AF28" s="7" t="s">
        <v>3</v>
      </c>
      <c r="AG28" s="19">
        <v>0</v>
      </c>
      <c r="AH28" s="7" t="s">
        <v>3</v>
      </c>
      <c r="AI28" s="7" t="s">
        <v>10</v>
      </c>
      <c r="AJ28" s="7" t="s">
        <v>383</v>
      </c>
      <c r="AK28" s="19">
        <f>IF(K28&gt;=80.04*300,80.04*300*0.13/2,K28*0.13/2)</f>
        <v>1560.7800000000002</v>
      </c>
      <c r="AL28" s="7" t="s">
        <v>387</v>
      </c>
      <c r="AM28" s="19">
        <f t="shared" si="3"/>
        <v>2401.2000000000003</v>
      </c>
      <c r="AN28" s="7" t="s">
        <v>4</v>
      </c>
      <c r="AO28" s="19">
        <v>600</v>
      </c>
      <c r="AP28" s="7" t="s">
        <v>3</v>
      </c>
      <c r="AQ28" s="7" t="s">
        <v>10</v>
      </c>
      <c r="AR28" s="7" t="s">
        <v>383</v>
      </c>
      <c r="AS28" s="7" t="s">
        <v>10</v>
      </c>
    </row>
    <row r="29" spans="1:45" s="11" customFormat="1" ht="22.5" customHeight="1">
      <c r="A29" s="17"/>
      <c r="B29" s="4" t="s">
        <v>5</v>
      </c>
      <c r="C29" s="4">
        <v>14</v>
      </c>
      <c r="D29" s="9" t="s">
        <v>413</v>
      </c>
      <c r="E29" s="5" t="s">
        <v>45</v>
      </c>
      <c r="F29" s="5" t="s">
        <v>361</v>
      </c>
      <c r="G29" s="14" t="s">
        <v>152</v>
      </c>
      <c r="H29" s="6" t="s">
        <v>153</v>
      </c>
      <c r="I29" s="6" t="s">
        <v>154</v>
      </c>
      <c r="J29" s="6" t="s">
        <v>354</v>
      </c>
      <c r="K29" s="19">
        <v>41800</v>
      </c>
      <c r="L29" s="19">
        <v>30532.856249999997</v>
      </c>
      <c r="M29" s="7" t="s">
        <v>10</v>
      </c>
      <c r="N29" s="7" t="s">
        <v>10</v>
      </c>
      <c r="O29" s="7" t="s">
        <v>383</v>
      </c>
      <c r="P29" s="7" t="s">
        <v>10</v>
      </c>
      <c r="Q29" s="7" t="s">
        <v>10</v>
      </c>
      <c r="R29" s="7" t="s">
        <v>383</v>
      </c>
      <c r="S29" s="19">
        <f t="shared" ref="S29" si="4">K29/30*40</f>
        <v>55733.333333333328</v>
      </c>
      <c r="T29" s="7" t="s">
        <v>3</v>
      </c>
      <c r="U29" s="19">
        <v>23</v>
      </c>
      <c r="V29" s="7" t="s">
        <v>387</v>
      </c>
      <c r="W29" s="19">
        <f t="shared" ref="W29" si="5">K29/30*5</f>
        <v>6966.6666666666661</v>
      </c>
      <c r="X29" s="7" t="s">
        <v>386</v>
      </c>
      <c r="Y29" s="7" t="s">
        <v>10</v>
      </c>
      <c r="Z29" s="7" t="s">
        <v>383</v>
      </c>
      <c r="AA29" s="7" t="s">
        <v>10</v>
      </c>
      <c r="AB29" s="7" t="s">
        <v>383</v>
      </c>
      <c r="AC29" s="7" t="s">
        <v>10</v>
      </c>
      <c r="AD29" s="7" t="s">
        <v>383</v>
      </c>
      <c r="AE29" s="19">
        <v>0</v>
      </c>
      <c r="AF29" s="7" t="s">
        <v>3</v>
      </c>
      <c r="AG29" s="19">
        <v>0</v>
      </c>
      <c r="AH29" s="7" t="s">
        <v>3</v>
      </c>
      <c r="AI29" s="7" t="s">
        <v>10</v>
      </c>
      <c r="AJ29" s="7" t="s">
        <v>383</v>
      </c>
      <c r="AK29" s="19">
        <f t="shared" ref="AK29" si="6">IF(K29&gt;=80.04*300,80.04*300*0.13/2,K29*0.13/2)</f>
        <v>1560.7800000000002</v>
      </c>
      <c r="AL29" s="7" t="s">
        <v>387</v>
      </c>
      <c r="AM29" s="19">
        <f t="shared" si="3"/>
        <v>2401.2000000000003</v>
      </c>
      <c r="AN29" s="7" t="s">
        <v>4</v>
      </c>
      <c r="AO29" s="19">
        <v>600</v>
      </c>
      <c r="AP29" s="7" t="s">
        <v>3</v>
      </c>
      <c r="AQ29" s="7" t="s">
        <v>10</v>
      </c>
      <c r="AR29" s="7" t="s">
        <v>383</v>
      </c>
      <c r="AS29" s="7" t="s">
        <v>10</v>
      </c>
    </row>
    <row r="30" spans="1:45" s="11" customFormat="1" ht="22.5" customHeight="1">
      <c r="A30" s="17"/>
      <c r="B30" s="4" t="s">
        <v>5</v>
      </c>
      <c r="C30" s="4">
        <v>14</v>
      </c>
      <c r="D30" s="5" t="s">
        <v>93</v>
      </c>
      <c r="E30" s="5" t="s">
        <v>45</v>
      </c>
      <c r="F30" s="5" t="s">
        <v>357</v>
      </c>
      <c r="G30" s="6" t="s">
        <v>94</v>
      </c>
      <c r="H30" s="6" t="s">
        <v>95</v>
      </c>
      <c r="I30" s="6" t="s">
        <v>96</v>
      </c>
      <c r="J30" s="6" t="s">
        <v>354</v>
      </c>
      <c r="K30" s="19">
        <v>34000</v>
      </c>
      <c r="L30" s="19">
        <v>25072.858249999997</v>
      </c>
      <c r="M30" s="7" t="s">
        <v>10</v>
      </c>
      <c r="N30" s="7" t="s">
        <v>10</v>
      </c>
      <c r="O30" s="7" t="s">
        <v>383</v>
      </c>
      <c r="P30" s="7" t="s">
        <v>10</v>
      </c>
      <c r="Q30" s="7" t="s">
        <v>10</v>
      </c>
      <c r="R30" s="7" t="s">
        <v>383</v>
      </c>
      <c r="S30" s="19">
        <f>K30/30*40</f>
        <v>45333.333333333328</v>
      </c>
      <c r="T30" s="7" t="s">
        <v>3</v>
      </c>
      <c r="U30" s="19">
        <v>23</v>
      </c>
      <c r="V30" s="7" t="s">
        <v>387</v>
      </c>
      <c r="W30" s="19">
        <f>K30/30*5</f>
        <v>5666.6666666666661</v>
      </c>
      <c r="X30" s="7" t="s">
        <v>386</v>
      </c>
      <c r="Y30" s="7" t="s">
        <v>10</v>
      </c>
      <c r="Z30" s="7" t="s">
        <v>383</v>
      </c>
      <c r="AA30" s="7" t="s">
        <v>10</v>
      </c>
      <c r="AB30" s="7" t="s">
        <v>383</v>
      </c>
      <c r="AC30" s="7" t="s">
        <v>10</v>
      </c>
      <c r="AD30" s="7" t="s">
        <v>383</v>
      </c>
      <c r="AE30" s="19">
        <v>0</v>
      </c>
      <c r="AF30" s="7" t="s">
        <v>3</v>
      </c>
      <c r="AG30" s="19">
        <v>0</v>
      </c>
      <c r="AH30" s="7" t="s">
        <v>3</v>
      </c>
      <c r="AI30" s="7" t="s">
        <v>10</v>
      </c>
      <c r="AJ30" s="7" t="s">
        <v>383</v>
      </c>
      <c r="AK30" s="19">
        <f>IF(K30&gt;=80.04*300,80.04*300*0.13/2,K30*0.13/2)</f>
        <v>1560.7800000000002</v>
      </c>
      <c r="AL30" s="7" t="s">
        <v>387</v>
      </c>
      <c r="AM30" s="19">
        <f t="shared" si="3"/>
        <v>2401.2000000000003</v>
      </c>
      <c r="AN30" s="7" t="s">
        <v>4</v>
      </c>
      <c r="AO30" s="19">
        <v>600</v>
      </c>
      <c r="AP30" s="7" t="s">
        <v>3</v>
      </c>
      <c r="AQ30" s="7" t="s">
        <v>10</v>
      </c>
      <c r="AR30" s="7" t="s">
        <v>383</v>
      </c>
      <c r="AS30" s="7" t="s">
        <v>10</v>
      </c>
    </row>
    <row r="31" spans="1:45" s="11" customFormat="1" ht="22.5" customHeight="1">
      <c r="A31" s="17"/>
      <c r="B31" s="4" t="s">
        <v>5</v>
      </c>
      <c r="C31" s="4">
        <v>14</v>
      </c>
      <c r="D31" s="5" t="s">
        <v>97</v>
      </c>
      <c r="E31" s="5" t="s">
        <v>45</v>
      </c>
      <c r="F31" s="5" t="s">
        <v>357</v>
      </c>
      <c r="G31" s="6" t="s">
        <v>98</v>
      </c>
      <c r="H31" s="6" t="s">
        <v>99</v>
      </c>
      <c r="I31" s="6" t="s">
        <v>100</v>
      </c>
      <c r="J31" s="6" t="s">
        <v>353</v>
      </c>
      <c r="K31" s="19">
        <v>34000</v>
      </c>
      <c r="L31" s="19">
        <v>25072.858249999997</v>
      </c>
      <c r="M31" s="7" t="s">
        <v>10</v>
      </c>
      <c r="N31" s="7" t="s">
        <v>10</v>
      </c>
      <c r="O31" s="7" t="s">
        <v>383</v>
      </c>
      <c r="P31" s="7" t="s">
        <v>10</v>
      </c>
      <c r="Q31" s="7" t="s">
        <v>10</v>
      </c>
      <c r="R31" s="7" t="s">
        <v>383</v>
      </c>
      <c r="S31" s="19">
        <f>K31/30*40</f>
        <v>45333.333333333328</v>
      </c>
      <c r="T31" s="7" t="s">
        <v>3</v>
      </c>
      <c r="U31" s="19">
        <v>0</v>
      </c>
      <c r="V31" s="7" t="s">
        <v>387</v>
      </c>
      <c r="W31" s="19">
        <f>K31/30*5</f>
        <v>5666.6666666666661</v>
      </c>
      <c r="X31" s="7" t="s">
        <v>386</v>
      </c>
      <c r="Y31" s="7" t="s">
        <v>10</v>
      </c>
      <c r="Z31" s="7" t="s">
        <v>383</v>
      </c>
      <c r="AA31" s="7" t="s">
        <v>10</v>
      </c>
      <c r="AB31" s="7" t="s">
        <v>383</v>
      </c>
      <c r="AC31" s="7" t="s">
        <v>10</v>
      </c>
      <c r="AD31" s="7" t="s">
        <v>383</v>
      </c>
      <c r="AE31" s="19">
        <v>0</v>
      </c>
      <c r="AF31" s="7" t="s">
        <v>3</v>
      </c>
      <c r="AG31" s="19">
        <v>0</v>
      </c>
      <c r="AH31" s="7" t="s">
        <v>3</v>
      </c>
      <c r="AI31" s="7" t="s">
        <v>10</v>
      </c>
      <c r="AJ31" s="7" t="s">
        <v>383</v>
      </c>
      <c r="AK31" s="19">
        <f>IF(K31&gt;=80.04*300,80.04*300*0.13/2,K31*0.13/2)</f>
        <v>1560.7800000000002</v>
      </c>
      <c r="AL31" s="7" t="s">
        <v>387</v>
      </c>
      <c r="AM31" s="19">
        <f t="shared" si="3"/>
        <v>2401.2000000000003</v>
      </c>
      <c r="AN31" s="7" t="s">
        <v>4</v>
      </c>
      <c r="AO31" s="19">
        <v>600</v>
      </c>
      <c r="AP31" s="7" t="s">
        <v>3</v>
      </c>
      <c r="AQ31" s="7" t="s">
        <v>10</v>
      </c>
      <c r="AR31" s="7" t="s">
        <v>383</v>
      </c>
      <c r="AS31" s="7" t="s">
        <v>10</v>
      </c>
    </row>
    <row r="32" spans="1:45" s="2" customFormat="1" ht="22.5" customHeight="1">
      <c r="A32" s="17"/>
      <c r="B32" s="3" t="s">
        <v>5</v>
      </c>
      <c r="C32" s="4">
        <v>13</v>
      </c>
      <c r="D32" s="5" t="s">
        <v>56</v>
      </c>
      <c r="E32" s="5" t="s">
        <v>45</v>
      </c>
      <c r="F32" s="5" t="s">
        <v>360</v>
      </c>
      <c r="G32" s="6" t="s">
        <v>57</v>
      </c>
      <c r="H32" s="6" t="s">
        <v>58</v>
      </c>
      <c r="I32" s="6" t="s">
        <v>59</v>
      </c>
      <c r="J32" s="6" t="s">
        <v>354</v>
      </c>
      <c r="K32" s="19">
        <v>57700</v>
      </c>
      <c r="L32" s="19">
        <v>41662.858249999997</v>
      </c>
      <c r="M32" s="7" t="s">
        <v>10</v>
      </c>
      <c r="N32" s="7" t="s">
        <v>10</v>
      </c>
      <c r="O32" s="7" t="s">
        <v>383</v>
      </c>
      <c r="P32" s="7" t="s">
        <v>10</v>
      </c>
      <c r="Q32" s="7" t="s">
        <v>10</v>
      </c>
      <c r="R32" s="7" t="s">
        <v>383</v>
      </c>
      <c r="S32" s="19">
        <f t="shared" si="0"/>
        <v>76933.333333333328</v>
      </c>
      <c r="T32" s="7" t="s">
        <v>3</v>
      </c>
      <c r="U32" s="19">
        <v>41</v>
      </c>
      <c r="V32" s="7" t="s">
        <v>387</v>
      </c>
      <c r="W32" s="19">
        <f t="shared" si="1"/>
        <v>9616.6666666666661</v>
      </c>
      <c r="X32" s="7" t="s">
        <v>386</v>
      </c>
      <c r="Y32" s="7" t="s">
        <v>10</v>
      </c>
      <c r="Z32" s="7" t="s">
        <v>383</v>
      </c>
      <c r="AA32" s="7" t="s">
        <v>10</v>
      </c>
      <c r="AB32" s="7" t="s">
        <v>383</v>
      </c>
      <c r="AC32" s="7" t="s">
        <v>10</v>
      </c>
      <c r="AD32" s="7" t="s">
        <v>383</v>
      </c>
      <c r="AE32" s="19">
        <v>0</v>
      </c>
      <c r="AF32" s="7" t="s">
        <v>3</v>
      </c>
      <c r="AG32" s="19">
        <v>0</v>
      </c>
      <c r="AH32" s="7" t="s">
        <v>3</v>
      </c>
      <c r="AI32" s="7" t="s">
        <v>10</v>
      </c>
      <c r="AJ32" s="7" t="s">
        <v>383</v>
      </c>
      <c r="AK32" s="19">
        <f t="shared" si="2"/>
        <v>1560.7800000000002</v>
      </c>
      <c r="AL32" s="7" t="s">
        <v>387</v>
      </c>
      <c r="AM32" s="19">
        <f t="shared" si="3"/>
        <v>2401.2000000000003</v>
      </c>
      <c r="AN32" s="7" t="s">
        <v>4</v>
      </c>
      <c r="AO32" s="19">
        <v>600</v>
      </c>
      <c r="AP32" s="7" t="s">
        <v>3</v>
      </c>
      <c r="AQ32" s="7" t="s">
        <v>10</v>
      </c>
      <c r="AR32" s="7" t="s">
        <v>383</v>
      </c>
      <c r="AS32" s="7" t="s">
        <v>10</v>
      </c>
    </row>
    <row r="33" spans="1:45" s="2" customFormat="1" ht="22.5" customHeight="1">
      <c r="A33" s="17"/>
      <c r="B33" s="4" t="s">
        <v>5</v>
      </c>
      <c r="C33" s="4">
        <v>13</v>
      </c>
      <c r="D33" s="5" t="s">
        <v>60</v>
      </c>
      <c r="E33" s="5" t="s">
        <v>45</v>
      </c>
      <c r="F33" s="5" t="s">
        <v>361</v>
      </c>
      <c r="G33" s="6" t="s">
        <v>61</v>
      </c>
      <c r="H33" s="6" t="s">
        <v>62</v>
      </c>
      <c r="I33" s="6" t="s">
        <v>63</v>
      </c>
      <c r="J33" s="6" t="s">
        <v>353</v>
      </c>
      <c r="K33" s="19">
        <v>55600</v>
      </c>
      <c r="L33" s="19">
        <v>40192.858249999997</v>
      </c>
      <c r="M33" s="7" t="s">
        <v>10</v>
      </c>
      <c r="N33" s="7" t="s">
        <v>10</v>
      </c>
      <c r="O33" s="7" t="s">
        <v>383</v>
      </c>
      <c r="P33" s="7" t="s">
        <v>10</v>
      </c>
      <c r="Q33" s="7" t="s">
        <v>10</v>
      </c>
      <c r="R33" s="7" t="s">
        <v>383</v>
      </c>
      <c r="S33" s="19">
        <f t="shared" si="0"/>
        <v>74133.333333333328</v>
      </c>
      <c r="T33" s="7" t="s">
        <v>3</v>
      </c>
      <c r="U33" s="19">
        <v>23</v>
      </c>
      <c r="V33" s="7" t="s">
        <v>387</v>
      </c>
      <c r="W33" s="19">
        <f t="shared" si="1"/>
        <v>9266.6666666666661</v>
      </c>
      <c r="X33" s="7" t="s">
        <v>386</v>
      </c>
      <c r="Y33" s="7" t="s">
        <v>10</v>
      </c>
      <c r="Z33" s="7" t="s">
        <v>383</v>
      </c>
      <c r="AA33" s="7" t="s">
        <v>10</v>
      </c>
      <c r="AB33" s="7" t="s">
        <v>383</v>
      </c>
      <c r="AC33" s="7" t="s">
        <v>10</v>
      </c>
      <c r="AD33" s="7" t="s">
        <v>383</v>
      </c>
      <c r="AE33" s="19">
        <v>0</v>
      </c>
      <c r="AF33" s="7" t="s">
        <v>3</v>
      </c>
      <c r="AG33" s="19">
        <v>0</v>
      </c>
      <c r="AH33" s="7" t="s">
        <v>3</v>
      </c>
      <c r="AI33" s="7" t="s">
        <v>10</v>
      </c>
      <c r="AJ33" s="7" t="s">
        <v>383</v>
      </c>
      <c r="AK33" s="19">
        <f t="shared" si="2"/>
        <v>1560.7800000000002</v>
      </c>
      <c r="AL33" s="7" t="s">
        <v>387</v>
      </c>
      <c r="AM33" s="19">
        <f t="shared" si="3"/>
        <v>2401.2000000000003</v>
      </c>
      <c r="AN33" s="7" t="s">
        <v>4</v>
      </c>
      <c r="AO33" s="19">
        <v>600</v>
      </c>
      <c r="AP33" s="7" t="s">
        <v>3</v>
      </c>
      <c r="AQ33" s="7" t="s">
        <v>10</v>
      </c>
      <c r="AR33" s="7" t="s">
        <v>383</v>
      </c>
      <c r="AS33" s="7" t="s">
        <v>10</v>
      </c>
    </row>
    <row r="34" spans="1:45" s="2" customFormat="1" ht="28.5">
      <c r="A34" s="17"/>
      <c r="B34" s="4" t="s">
        <v>5</v>
      </c>
      <c r="C34" s="4">
        <v>13</v>
      </c>
      <c r="D34" s="9" t="s">
        <v>64</v>
      </c>
      <c r="E34" s="5" t="s">
        <v>45</v>
      </c>
      <c r="F34" s="9" t="s">
        <v>359</v>
      </c>
      <c r="G34" s="6" t="s">
        <v>65</v>
      </c>
      <c r="H34" s="6" t="s">
        <v>66</v>
      </c>
      <c r="I34" s="6" t="s">
        <v>67</v>
      </c>
      <c r="J34" s="6" t="s">
        <v>353</v>
      </c>
      <c r="K34" s="19">
        <v>53100</v>
      </c>
      <c r="L34" s="19">
        <v>38442.858249999997</v>
      </c>
      <c r="M34" s="7" t="s">
        <v>10</v>
      </c>
      <c r="N34" s="7" t="s">
        <v>10</v>
      </c>
      <c r="O34" s="7" t="s">
        <v>383</v>
      </c>
      <c r="P34" s="7" t="s">
        <v>10</v>
      </c>
      <c r="Q34" s="7" t="s">
        <v>10</v>
      </c>
      <c r="R34" s="7" t="s">
        <v>383</v>
      </c>
      <c r="S34" s="19">
        <f t="shared" si="0"/>
        <v>70800</v>
      </c>
      <c r="T34" s="7" t="s">
        <v>3</v>
      </c>
      <c r="U34" s="19">
        <v>41</v>
      </c>
      <c r="V34" s="7" t="s">
        <v>387</v>
      </c>
      <c r="W34" s="19">
        <f t="shared" si="1"/>
        <v>8850</v>
      </c>
      <c r="X34" s="7" t="s">
        <v>386</v>
      </c>
      <c r="Y34" s="7" t="s">
        <v>10</v>
      </c>
      <c r="Z34" s="7" t="s">
        <v>383</v>
      </c>
      <c r="AA34" s="7" t="s">
        <v>10</v>
      </c>
      <c r="AB34" s="7" t="s">
        <v>383</v>
      </c>
      <c r="AC34" s="7" t="s">
        <v>10</v>
      </c>
      <c r="AD34" s="7" t="s">
        <v>383</v>
      </c>
      <c r="AE34" s="19">
        <v>0</v>
      </c>
      <c r="AF34" s="7" t="s">
        <v>3</v>
      </c>
      <c r="AG34" s="19">
        <v>0</v>
      </c>
      <c r="AH34" s="7" t="s">
        <v>3</v>
      </c>
      <c r="AI34" s="7" t="s">
        <v>10</v>
      </c>
      <c r="AJ34" s="7" t="s">
        <v>383</v>
      </c>
      <c r="AK34" s="19">
        <f t="shared" si="2"/>
        <v>1560.7800000000002</v>
      </c>
      <c r="AL34" s="7" t="s">
        <v>387</v>
      </c>
      <c r="AM34" s="19">
        <f t="shared" si="3"/>
        <v>2401.2000000000003</v>
      </c>
      <c r="AN34" s="7" t="s">
        <v>4</v>
      </c>
      <c r="AO34" s="19">
        <v>600</v>
      </c>
      <c r="AP34" s="7" t="s">
        <v>3</v>
      </c>
      <c r="AQ34" s="7" t="s">
        <v>10</v>
      </c>
      <c r="AR34" s="7" t="s">
        <v>383</v>
      </c>
      <c r="AS34" s="7" t="s">
        <v>10</v>
      </c>
    </row>
    <row r="35" spans="1:45" s="10" customFormat="1" ht="22.5" customHeight="1">
      <c r="A35" s="17"/>
      <c r="B35" s="4" t="s">
        <v>5</v>
      </c>
      <c r="C35" s="4">
        <v>13</v>
      </c>
      <c r="D35" s="5" t="s">
        <v>76</v>
      </c>
      <c r="E35" s="5" t="s">
        <v>45</v>
      </c>
      <c r="F35" s="5" t="s">
        <v>360</v>
      </c>
      <c r="G35" s="6" t="s">
        <v>77</v>
      </c>
      <c r="H35" s="6" t="s">
        <v>78</v>
      </c>
      <c r="I35" s="6" t="s">
        <v>79</v>
      </c>
      <c r="J35" s="6" t="s">
        <v>354</v>
      </c>
      <c r="K35" s="19">
        <v>49200</v>
      </c>
      <c r="L35" s="19">
        <v>35712.858249999997</v>
      </c>
      <c r="M35" s="7" t="s">
        <v>10</v>
      </c>
      <c r="N35" s="7" t="s">
        <v>10</v>
      </c>
      <c r="O35" s="7" t="s">
        <v>383</v>
      </c>
      <c r="P35" s="7" t="s">
        <v>10</v>
      </c>
      <c r="Q35" s="7" t="s">
        <v>10</v>
      </c>
      <c r="R35" s="7" t="s">
        <v>383</v>
      </c>
      <c r="S35" s="19">
        <f t="shared" si="0"/>
        <v>65600</v>
      </c>
      <c r="T35" s="7" t="s">
        <v>3</v>
      </c>
      <c r="U35" s="19">
        <v>41</v>
      </c>
      <c r="V35" s="7" t="s">
        <v>387</v>
      </c>
      <c r="W35" s="19">
        <f t="shared" si="1"/>
        <v>8200</v>
      </c>
      <c r="X35" s="7" t="s">
        <v>386</v>
      </c>
      <c r="Y35" s="7" t="s">
        <v>10</v>
      </c>
      <c r="Z35" s="7" t="s">
        <v>383</v>
      </c>
      <c r="AA35" s="7" t="s">
        <v>10</v>
      </c>
      <c r="AB35" s="7" t="s">
        <v>383</v>
      </c>
      <c r="AC35" s="7" t="s">
        <v>10</v>
      </c>
      <c r="AD35" s="7" t="s">
        <v>383</v>
      </c>
      <c r="AE35" s="19">
        <v>0</v>
      </c>
      <c r="AF35" s="7" t="s">
        <v>3</v>
      </c>
      <c r="AG35" s="19">
        <v>0</v>
      </c>
      <c r="AH35" s="7" t="s">
        <v>3</v>
      </c>
      <c r="AI35" s="7" t="s">
        <v>10</v>
      </c>
      <c r="AJ35" s="7" t="s">
        <v>383</v>
      </c>
      <c r="AK35" s="19">
        <f t="shared" si="2"/>
        <v>1560.7800000000002</v>
      </c>
      <c r="AL35" s="7" t="s">
        <v>387</v>
      </c>
      <c r="AM35" s="19">
        <f t="shared" si="3"/>
        <v>2401.2000000000003</v>
      </c>
      <c r="AN35" s="7" t="s">
        <v>4</v>
      </c>
      <c r="AO35" s="19">
        <v>600</v>
      </c>
      <c r="AP35" s="7" t="s">
        <v>3</v>
      </c>
      <c r="AQ35" s="7" t="s">
        <v>10</v>
      </c>
      <c r="AR35" s="7" t="s">
        <v>383</v>
      </c>
      <c r="AS35" s="7" t="s">
        <v>10</v>
      </c>
    </row>
    <row r="36" spans="1:45" s="2" customFormat="1" ht="22.5" customHeight="1">
      <c r="A36" s="17"/>
      <c r="B36" s="3" t="s">
        <v>5</v>
      </c>
      <c r="C36" s="4">
        <v>13</v>
      </c>
      <c r="D36" s="5" t="s">
        <v>80</v>
      </c>
      <c r="E36" s="5" t="s">
        <v>45</v>
      </c>
      <c r="F36" s="5" t="s">
        <v>360</v>
      </c>
      <c r="G36" s="6" t="s">
        <v>81</v>
      </c>
      <c r="H36" s="6" t="s">
        <v>82</v>
      </c>
      <c r="I36" s="6" t="s">
        <v>83</v>
      </c>
      <c r="J36" s="6" t="s">
        <v>354</v>
      </c>
      <c r="K36" s="19">
        <v>46800</v>
      </c>
      <c r="L36" s="19">
        <v>34032.858249999997</v>
      </c>
      <c r="M36" s="7" t="s">
        <v>10</v>
      </c>
      <c r="N36" s="7" t="s">
        <v>10</v>
      </c>
      <c r="O36" s="7" t="s">
        <v>383</v>
      </c>
      <c r="P36" s="7" t="s">
        <v>10</v>
      </c>
      <c r="Q36" s="7" t="s">
        <v>10</v>
      </c>
      <c r="R36" s="7" t="s">
        <v>383</v>
      </c>
      <c r="S36" s="19">
        <f t="shared" si="0"/>
        <v>62400</v>
      </c>
      <c r="T36" s="7" t="s">
        <v>3</v>
      </c>
      <c r="U36" s="19">
        <v>0</v>
      </c>
      <c r="V36" s="7" t="s">
        <v>387</v>
      </c>
      <c r="W36" s="19">
        <f t="shared" si="1"/>
        <v>7800</v>
      </c>
      <c r="X36" s="7" t="s">
        <v>386</v>
      </c>
      <c r="Y36" s="7" t="s">
        <v>10</v>
      </c>
      <c r="Z36" s="7" t="s">
        <v>383</v>
      </c>
      <c r="AA36" s="7" t="s">
        <v>10</v>
      </c>
      <c r="AB36" s="7" t="s">
        <v>383</v>
      </c>
      <c r="AC36" s="7" t="s">
        <v>10</v>
      </c>
      <c r="AD36" s="7" t="s">
        <v>383</v>
      </c>
      <c r="AE36" s="19">
        <v>0</v>
      </c>
      <c r="AF36" s="7" t="s">
        <v>3</v>
      </c>
      <c r="AG36" s="19">
        <v>0</v>
      </c>
      <c r="AH36" s="7" t="s">
        <v>3</v>
      </c>
      <c r="AI36" s="7" t="s">
        <v>10</v>
      </c>
      <c r="AJ36" s="7" t="s">
        <v>383</v>
      </c>
      <c r="AK36" s="19">
        <f t="shared" si="2"/>
        <v>1560.7800000000002</v>
      </c>
      <c r="AL36" s="7" t="s">
        <v>387</v>
      </c>
      <c r="AM36" s="19">
        <f t="shared" si="3"/>
        <v>2401.2000000000003</v>
      </c>
      <c r="AN36" s="7" t="s">
        <v>4</v>
      </c>
      <c r="AO36" s="19">
        <v>600</v>
      </c>
      <c r="AP36" s="7" t="s">
        <v>3</v>
      </c>
      <c r="AQ36" s="7" t="s">
        <v>10</v>
      </c>
      <c r="AR36" s="7" t="s">
        <v>383</v>
      </c>
      <c r="AS36" s="7" t="s">
        <v>10</v>
      </c>
    </row>
    <row r="37" spans="1:45" s="2" customFormat="1" ht="22.5" customHeight="1">
      <c r="A37" s="17"/>
      <c r="B37" s="4" t="s">
        <v>5</v>
      </c>
      <c r="C37" s="4">
        <v>13</v>
      </c>
      <c r="D37" s="5" t="s">
        <v>87</v>
      </c>
      <c r="E37" s="5" t="s">
        <v>45</v>
      </c>
      <c r="F37" s="5" t="s">
        <v>357</v>
      </c>
      <c r="G37" s="6" t="s">
        <v>88</v>
      </c>
      <c r="H37" s="6" t="s">
        <v>54</v>
      </c>
      <c r="I37" s="6" t="s">
        <v>89</v>
      </c>
      <c r="J37" s="6" t="s">
        <v>353</v>
      </c>
      <c r="K37" s="19">
        <v>44000</v>
      </c>
      <c r="L37" s="19">
        <v>32072.858250000001</v>
      </c>
      <c r="M37" s="7" t="s">
        <v>10</v>
      </c>
      <c r="N37" s="7" t="s">
        <v>10</v>
      </c>
      <c r="O37" s="7" t="s">
        <v>383</v>
      </c>
      <c r="P37" s="7" t="s">
        <v>10</v>
      </c>
      <c r="Q37" s="7" t="s">
        <v>10</v>
      </c>
      <c r="R37" s="7" t="s">
        <v>383</v>
      </c>
      <c r="S37" s="19">
        <f t="shared" si="0"/>
        <v>58666.666666666672</v>
      </c>
      <c r="T37" s="7" t="s">
        <v>3</v>
      </c>
      <c r="U37" s="19">
        <v>23</v>
      </c>
      <c r="V37" s="7" t="s">
        <v>387</v>
      </c>
      <c r="W37" s="19">
        <f t="shared" si="1"/>
        <v>7333.3333333333339</v>
      </c>
      <c r="X37" s="7" t="s">
        <v>386</v>
      </c>
      <c r="Y37" s="7" t="s">
        <v>10</v>
      </c>
      <c r="Z37" s="7" t="s">
        <v>383</v>
      </c>
      <c r="AA37" s="7" t="s">
        <v>10</v>
      </c>
      <c r="AB37" s="7" t="s">
        <v>383</v>
      </c>
      <c r="AC37" s="7" t="s">
        <v>10</v>
      </c>
      <c r="AD37" s="7" t="s">
        <v>383</v>
      </c>
      <c r="AE37" s="19">
        <v>0</v>
      </c>
      <c r="AF37" s="7" t="s">
        <v>3</v>
      </c>
      <c r="AG37" s="19">
        <v>0</v>
      </c>
      <c r="AH37" s="7" t="s">
        <v>3</v>
      </c>
      <c r="AI37" s="7" t="s">
        <v>10</v>
      </c>
      <c r="AJ37" s="7" t="s">
        <v>383</v>
      </c>
      <c r="AK37" s="19">
        <f t="shared" si="2"/>
        <v>1560.7800000000002</v>
      </c>
      <c r="AL37" s="7" t="s">
        <v>387</v>
      </c>
      <c r="AM37" s="19">
        <f t="shared" si="3"/>
        <v>2401.2000000000003</v>
      </c>
      <c r="AN37" s="7" t="s">
        <v>4</v>
      </c>
      <c r="AO37" s="19">
        <v>600</v>
      </c>
      <c r="AP37" s="7" t="s">
        <v>3</v>
      </c>
      <c r="AQ37" s="7" t="s">
        <v>10</v>
      </c>
      <c r="AR37" s="7" t="s">
        <v>383</v>
      </c>
      <c r="AS37" s="7" t="s">
        <v>10</v>
      </c>
    </row>
    <row r="38" spans="1:45" s="11" customFormat="1" ht="22.5" customHeight="1">
      <c r="A38" s="17"/>
      <c r="B38" s="4" t="s">
        <v>5</v>
      </c>
      <c r="C38" s="4">
        <v>13</v>
      </c>
      <c r="D38" s="9" t="s">
        <v>406</v>
      </c>
      <c r="E38" s="5" t="s">
        <v>45</v>
      </c>
      <c r="F38" s="5" t="s">
        <v>356</v>
      </c>
      <c r="G38" s="6" t="s">
        <v>407</v>
      </c>
      <c r="H38" s="6" t="s">
        <v>102</v>
      </c>
      <c r="I38" s="6" t="s">
        <v>99</v>
      </c>
      <c r="J38" s="6" t="s">
        <v>354</v>
      </c>
      <c r="K38" s="19">
        <v>36500</v>
      </c>
      <c r="L38" s="19">
        <v>26822.856249999997</v>
      </c>
      <c r="M38" s="7" t="s">
        <v>10</v>
      </c>
      <c r="N38" s="7" t="s">
        <v>10</v>
      </c>
      <c r="O38" s="7" t="s">
        <v>383</v>
      </c>
      <c r="P38" s="7" t="s">
        <v>10</v>
      </c>
      <c r="Q38" s="7" t="s">
        <v>10</v>
      </c>
      <c r="R38" s="7" t="s">
        <v>383</v>
      </c>
      <c r="S38" s="19">
        <f t="shared" ref="S38" si="7">K38/30*40</f>
        <v>48666.666666666672</v>
      </c>
      <c r="T38" s="7" t="s">
        <v>3</v>
      </c>
      <c r="U38" s="19">
        <v>0</v>
      </c>
      <c r="V38" s="7" t="s">
        <v>387</v>
      </c>
      <c r="W38" s="19">
        <f t="shared" ref="W38" si="8">K38/30*5</f>
        <v>6083.3333333333339</v>
      </c>
      <c r="X38" s="7" t="s">
        <v>386</v>
      </c>
      <c r="Y38" s="7" t="s">
        <v>10</v>
      </c>
      <c r="Z38" s="7" t="s">
        <v>383</v>
      </c>
      <c r="AA38" s="7" t="s">
        <v>10</v>
      </c>
      <c r="AB38" s="7" t="s">
        <v>383</v>
      </c>
      <c r="AC38" s="7" t="s">
        <v>10</v>
      </c>
      <c r="AD38" s="7" t="s">
        <v>383</v>
      </c>
      <c r="AE38" s="19">
        <v>0</v>
      </c>
      <c r="AF38" s="7" t="s">
        <v>3</v>
      </c>
      <c r="AG38" s="19">
        <v>0</v>
      </c>
      <c r="AH38" s="7" t="s">
        <v>3</v>
      </c>
      <c r="AI38" s="7" t="s">
        <v>10</v>
      </c>
      <c r="AJ38" s="7" t="s">
        <v>383</v>
      </c>
      <c r="AK38" s="19">
        <f t="shared" ref="AK38" si="9">IF(K38&gt;=80.04*300,80.04*300*0.13/2,K38*0.13/2)</f>
        <v>1560.7800000000002</v>
      </c>
      <c r="AL38" s="7" t="s">
        <v>387</v>
      </c>
      <c r="AM38" s="19">
        <f t="shared" si="3"/>
        <v>2401.2000000000003</v>
      </c>
      <c r="AN38" s="7" t="s">
        <v>4</v>
      </c>
      <c r="AO38" s="19">
        <v>600</v>
      </c>
      <c r="AP38" s="7" t="s">
        <v>3</v>
      </c>
      <c r="AQ38" s="7" t="s">
        <v>10</v>
      </c>
      <c r="AR38" s="7" t="s">
        <v>383</v>
      </c>
      <c r="AS38" s="7" t="s">
        <v>10</v>
      </c>
    </row>
    <row r="39" spans="1:45" s="11" customFormat="1" ht="28.5" customHeight="1">
      <c r="A39" s="17"/>
      <c r="B39" s="4" t="s">
        <v>5</v>
      </c>
      <c r="C39" s="4">
        <v>13</v>
      </c>
      <c r="D39" s="5" t="s">
        <v>414</v>
      </c>
      <c r="E39" s="9" t="s">
        <v>414</v>
      </c>
      <c r="F39" s="5" t="s">
        <v>358</v>
      </c>
      <c r="G39" s="6" t="s">
        <v>101</v>
      </c>
      <c r="H39" s="6" t="s">
        <v>23</v>
      </c>
      <c r="I39" s="6" t="s">
        <v>102</v>
      </c>
      <c r="J39" s="6" t="s">
        <v>354</v>
      </c>
      <c r="K39" s="19">
        <v>34000</v>
      </c>
      <c r="L39" s="19">
        <v>25072.858249999997</v>
      </c>
      <c r="M39" s="7" t="s">
        <v>10</v>
      </c>
      <c r="N39" s="7" t="s">
        <v>10</v>
      </c>
      <c r="O39" s="7" t="s">
        <v>383</v>
      </c>
      <c r="P39" s="7" t="s">
        <v>10</v>
      </c>
      <c r="Q39" s="7" t="s">
        <v>10</v>
      </c>
      <c r="R39" s="7" t="s">
        <v>383</v>
      </c>
      <c r="S39" s="19">
        <f t="shared" si="0"/>
        <v>45333.333333333328</v>
      </c>
      <c r="T39" s="7" t="s">
        <v>3</v>
      </c>
      <c r="U39" s="19">
        <v>0</v>
      </c>
      <c r="V39" s="7" t="s">
        <v>387</v>
      </c>
      <c r="W39" s="19">
        <f t="shared" si="1"/>
        <v>5666.6666666666661</v>
      </c>
      <c r="X39" s="7" t="s">
        <v>386</v>
      </c>
      <c r="Y39" s="7" t="s">
        <v>10</v>
      </c>
      <c r="Z39" s="7" t="s">
        <v>383</v>
      </c>
      <c r="AA39" s="7" t="s">
        <v>10</v>
      </c>
      <c r="AB39" s="7" t="s">
        <v>383</v>
      </c>
      <c r="AC39" s="7" t="s">
        <v>10</v>
      </c>
      <c r="AD39" s="7" t="s">
        <v>383</v>
      </c>
      <c r="AE39" s="19">
        <v>0</v>
      </c>
      <c r="AF39" s="7" t="s">
        <v>3</v>
      </c>
      <c r="AG39" s="19">
        <v>0</v>
      </c>
      <c r="AH39" s="7" t="s">
        <v>3</v>
      </c>
      <c r="AI39" s="7" t="s">
        <v>10</v>
      </c>
      <c r="AJ39" s="7" t="s">
        <v>383</v>
      </c>
      <c r="AK39" s="19">
        <f t="shared" si="2"/>
        <v>1560.7800000000002</v>
      </c>
      <c r="AL39" s="7" t="s">
        <v>387</v>
      </c>
      <c r="AM39" s="19">
        <f t="shared" si="3"/>
        <v>2401.2000000000003</v>
      </c>
      <c r="AN39" s="7" t="s">
        <v>4</v>
      </c>
      <c r="AO39" s="19">
        <v>600</v>
      </c>
      <c r="AP39" s="7" t="s">
        <v>3</v>
      </c>
      <c r="AQ39" s="7" t="s">
        <v>10</v>
      </c>
      <c r="AR39" s="7" t="s">
        <v>383</v>
      </c>
      <c r="AS39" s="7" t="s">
        <v>10</v>
      </c>
    </row>
    <row r="40" spans="1:45" s="11" customFormat="1" ht="28.5">
      <c r="A40" s="17"/>
      <c r="B40" s="4" t="s">
        <v>5</v>
      </c>
      <c r="C40" s="4">
        <v>13</v>
      </c>
      <c r="D40" s="9" t="s">
        <v>107</v>
      </c>
      <c r="E40" s="9" t="s">
        <v>107</v>
      </c>
      <c r="F40" s="9" t="s">
        <v>356</v>
      </c>
      <c r="G40" s="6" t="s">
        <v>34</v>
      </c>
      <c r="H40" s="6" t="s">
        <v>108</v>
      </c>
      <c r="I40" s="6" t="s">
        <v>109</v>
      </c>
      <c r="J40" s="6" t="s">
        <v>353</v>
      </c>
      <c r="K40" s="19">
        <v>34000</v>
      </c>
      <c r="L40" s="19">
        <v>25072.858249999997</v>
      </c>
      <c r="M40" s="7" t="s">
        <v>10</v>
      </c>
      <c r="N40" s="7" t="s">
        <v>10</v>
      </c>
      <c r="O40" s="7" t="s">
        <v>383</v>
      </c>
      <c r="P40" s="7" t="s">
        <v>10</v>
      </c>
      <c r="Q40" s="7" t="s">
        <v>10</v>
      </c>
      <c r="R40" s="7" t="s">
        <v>383</v>
      </c>
      <c r="S40" s="19">
        <f t="shared" si="0"/>
        <v>45333.333333333328</v>
      </c>
      <c r="T40" s="7" t="s">
        <v>3</v>
      </c>
      <c r="U40" s="19">
        <v>0</v>
      </c>
      <c r="V40" s="7" t="s">
        <v>387</v>
      </c>
      <c r="W40" s="19">
        <f t="shared" si="1"/>
        <v>5666.6666666666661</v>
      </c>
      <c r="X40" s="7" t="s">
        <v>386</v>
      </c>
      <c r="Y40" s="7" t="s">
        <v>10</v>
      </c>
      <c r="Z40" s="7" t="s">
        <v>383</v>
      </c>
      <c r="AA40" s="7" t="s">
        <v>10</v>
      </c>
      <c r="AB40" s="7" t="s">
        <v>383</v>
      </c>
      <c r="AC40" s="7" t="s">
        <v>10</v>
      </c>
      <c r="AD40" s="7" t="s">
        <v>383</v>
      </c>
      <c r="AE40" s="19">
        <v>0</v>
      </c>
      <c r="AF40" s="7" t="s">
        <v>3</v>
      </c>
      <c r="AG40" s="19">
        <v>0</v>
      </c>
      <c r="AH40" s="7" t="s">
        <v>3</v>
      </c>
      <c r="AI40" s="7" t="s">
        <v>10</v>
      </c>
      <c r="AJ40" s="7" t="s">
        <v>383</v>
      </c>
      <c r="AK40" s="19">
        <f t="shared" si="2"/>
        <v>1560.7800000000002</v>
      </c>
      <c r="AL40" s="7" t="s">
        <v>387</v>
      </c>
      <c r="AM40" s="19">
        <f t="shared" si="3"/>
        <v>2401.2000000000003</v>
      </c>
      <c r="AN40" s="7" t="s">
        <v>4</v>
      </c>
      <c r="AO40" s="19">
        <v>600</v>
      </c>
      <c r="AP40" s="7" t="s">
        <v>3</v>
      </c>
      <c r="AQ40" s="7" t="s">
        <v>10</v>
      </c>
      <c r="AR40" s="7" t="s">
        <v>383</v>
      </c>
      <c r="AS40" s="7" t="s">
        <v>10</v>
      </c>
    </row>
    <row r="41" spans="1:45" s="11" customFormat="1" ht="22.5" customHeight="1">
      <c r="A41" s="17"/>
      <c r="B41" s="4" t="s">
        <v>5</v>
      </c>
      <c r="C41" s="4">
        <v>12</v>
      </c>
      <c r="D41" s="9" t="s">
        <v>131</v>
      </c>
      <c r="E41" s="25" t="s">
        <v>131</v>
      </c>
      <c r="F41" s="5" t="s">
        <v>356</v>
      </c>
      <c r="G41" s="14" t="s">
        <v>408</v>
      </c>
      <c r="H41" s="6" t="s">
        <v>134</v>
      </c>
      <c r="I41" s="6" t="s">
        <v>105</v>
      </c>
      <c r="J41" s="6" t="s">
        <v>353</v>
      </c>
      <c r="K41" s="19">
        <v>60000</v>
      </c>
      <c r="L41" s="19">
        <v>43272.856249999997</v>
      </c>
      <c r="M41" s="7" t="s">
        <v>10</v>
      </c>
      <c r="N41" s="7" t="s">
        <v>10</v>
      </c>
      <c r="O41" s="7" t="s">
        <v>383</v>
      </c>
      <c r="P41" s="7" t="s">
        <v>10</v>
      </c>
      <c r="Q41" s="7" t="s">
        <v>10</v>
      </c>
      <c r="R41" s="7" t="s">
        <v>383</v>
      </c>
      <c r="S41" s="19">
        <f t="shared" ref="S41" si="10">K41/30*40</f>
        <v>80000</v>
      </c>
      <c r="T41" s="7" t="s">
        <v>3</v>
      </c>
      <c r="U41" s="19">
        <v>0</v>
      </c>
      <c r="V41" s="7" t="s">
        <v>387</v>
      </c>
      <c r="W41" s="19">
        <f t="shared" ref="W41" si="11">K41/30*5</f>
        <v>10000</v>
      </c>
      <c r="X41" s="7" t="s">
        <v>386</v>
      </c>
      <c r="Y41" s="7" t="s">
        <v>10</v>
      </c>
      <c r="Z41" s="7" t="s">
        <v>383</v>
      </c>
      <c r="AA41" s="7" t="s">
        <v>10</v>
      </c>
      <c r="AB41" s="7" t="s">
        <v>383</v>
      </c>
      <c r="AC41" s="7" t="s">
        <v>10</v>
      </c>
      <c r="AD41" s="7" t="s">
        <v>383</v>
      </c>
      <c r="AE41" s="19">
        <v>0</v>
      </c>
      <c r="AF41" s="7" t="s">
        <v>3</v>
      </c>
      <c r="AG41" s="19">
        <v>0</v>
      </c>
      <c r="AH41" s="7" t="s">
        <v>3</v>
      </c>
      <c r="AI41" s="7" t="s">
        <v>10</v>
      </c>
      <c r="AJ41" s="7" t="s">
        <v>383</v>
      </c>
      <c r="AK41" s="19">
        <f t="shared" ref="AK41" si="12">IF(K41&gt;=80.04*300,80.04*300*0.13/2,K41*0.13/2)</f>
        <v>1560.7800000000002</v>
      </c>
      <c r="AL41" s="7" t="s">
        <v>387</v>
      </c>
      <c r="AM41" s="19">
        <f t="shared" si="3"/>
        <v>2401.2000000000003</v>
      </c>
      <c r="AN41" s="7" t="s">
        <v>4</v>
      </c>
      <c r="AO41" s="19">
        <v>600</v>
      </c>
      <c r="AP41" s="7" t="s">
        <v>3</v>
      </c>
      <c r="AQ41" s="7" t="s">
        <v>10</v>
      </c>
      <c r="AR41" s="7" t="s">
        <v>383</v>
      </c>
      <c r="AS41" s="7" t="s">
        <v>10</v>
      </c>
    </row>
    <row r="42" spans="1:45" s="11" customFormat="1" ht="28.5">
      <c r="A42" s="17"/>
      <c r="B42" s="4" t="s">
        <v>5</v>
      </c>
      <c r="C42" s="4">
        <v>12</v>
      </c>
      <c r="D42" s="9" t="s">
        <v>110</v>
      </c>
      <c r="E42" s="9" t="s">
        <v>110</v>
      </c>
      <c r="F42" s="5" t="s">
        <v>360</v>
      </c>
      <c r="G42" s="6" t="s">
        <v>111</v>
      </c>
      <c r="H42" s="6" t="s">
        <v>112</v>
      </c>
      <c r="I42" s="6" t="s">
        <v>113</v>
      </c>
      <c r="J42" s="6" t="s">
        <v>353</v>
      </c>
      <c r="K42" s="19">
        <v>40600</v>
      </c>
      <c r="L42" s="19">
        <v>29692.858249999997</v>
      </c>
      <c r="M42" s="7" t="s">
        <v>10</v>
      </c>
      <c r="N42" s="7" t="s">
        <v>10</v>
      </c>
      <c r="O42" s="7" t="s">
        <v>383</v>
      </c>
      <c r="P42" s="7" t="s">
        <v>10</v>
      </c>
      <c r="Q42" s="7" t="s">
        <v>10</v>
      </c>
      <c r="R42" s="7" t="s">
        <v>383</v>
      </c>
      <c r="S42" s="19">
        <f t="shared" si="0"/>
        <v>54133.333333333328</v>
      </c>
      <c r="T42" s="7" t="s">
        <v>3</v>
      </c>
      <c r="U42" s="19">
        <v>0</v>
      </c>
      <c r="V42" s="7" t="s">
        <v>387</v>
      </c>
      <c r="W42" s="19">
        <f t="shared" si="1"/>
        <v>6766.6666666666661</v>
      </c>
      <c r="X42" s="7" t="s">
        <v>386</v>
      </c>
      <c r="Y42" s="7" t="s">
        <v>10</v>
      </c>
      <c r="Z42" s="7" t="s">
        <v>383</v>
      </c>
      <c r="AA42" s="7" t="s">
        <v>10</v>
      </c>
      <c r="AB42" s="7" t="s">
        <v>383</v>
      </c>
      <c r="AC42" s="7" t="s">
        <v>10</v>
      </c>
      <c r="AD42" s="7" t="s">
        <v>383</v>
      </c>
      <c r="AE42" s="19">
        <v>0</v>
      </c>
      <c r="AF42" s="7" t="s">
        <v>3</v>
      </c>
      <c r="AG42" s="19">
        <v>0</v>
      </c>
      <c r="AH42" s="7" t="s">
        <v>3</v>
      </c>
      <c r="AI42" s="7" t="s">
        <v>10</v>
      </c>
      <c r="AJ42" s="7" t="s">
        <v>383</v>
      </c>
      <c r="AK42" s="19">
        <f t="shared" si="2"/>
        <v>1560.7800000000002</v>
      </c>
      <c r="AL42" s="7" t="s">
        <v>387</v>
      </c>
      <c r="AM42" s="19">
        <f t="shared" si="3"/>
        <v>2401.2000000000003</v>
      </c>
      <c r="AN42" s="7" t="s">
        <v>4</v>
      </c>
      <c r="AO42" s="19">
        <v>600</v>
      </c>
      <c r="AP42" s="7" t="s">
        <v>3</v>
      </c>
      <c r="AQ42" s="7" t="s">
        <v>10</v>
      </c>
      <c r="AR42" s="7" t="s">
        <v>383</v>
      </c>
      <c r="AS42" s="7" t="s">
        <v>10</v>
      </c>
    </row>
    <row r="43" spans="1:45" s="11" customFormat="1" ht="22.5" customHeight="1">
      <c r="A43" s="17"/>
      <c r="B43" s="4" t="s">
        <v>5</v>
      </c>
      <c r="C43" s="4">
        <v>12</v>
      </c>
      <c r="D43" s="12" t="s">
        <v>115</v>
      </c>
      <c r="E43" s="13" t="s">
        <v>114</v>
      </c>
      <c r="F43" s="5" t="s">
        <v>357</v>
      </c>
      <c r="G43" s="14" t="s">
        <v>119</v>
      </c>
      <c r="H43" s="6" t="s">
        <v>100</v>
      </c>
      <c r="I43" s="6" t="s">
        <v>120</v>
      </c>
      <c r="J43" s="6" t="s">
        <v>354</v>
      </c>
      <c r="K43" s="19">
        <v>38900</v>
      </c>
      <c r="L43" s="19">
        <v>28502.858249999997</v>
      </c>
      <c r="M43" s="7" t="s">
        <v>10</v>
      </c>
      <c r="N43" s="7" t="s">
        <v>10</v>
      </c>
      <c r="O43" s="7" t="s">
        <v>383</v>
      </c>
      <c r="P43" s="7" t="s">
        <v>10</v>
      </c>
      <c r="Q43" s="7" t="s">
        <v>10</v>
      </c>
      <c r="R43" s="7" t="s">
        <v>383</v>
      </c>
      <c r="S43" s="19">
        <f t="shared" ref="S43:S62" si="13">K43/30*40</f>
        <v>51866.666666666672</v>
      </c>
      <c r="T43" s="7" t="s">
        <v>3</v>
      </c>
      <c r="U43" s="19">
        <v>23</v>
      </c>
      <c r="V43" s="7" t="s">
        <v>387</v>
      </c>
      <c r="W43" s="19">
        <f t="shared" ref="W43:W62" si="14">K43/30*5</f>
        <v>6483.3333333333339</v>
      </c>
      <c r="X43" s="7" t="s">
        <v>386</v>
      </c>
      <c r="Y43" s="7" t="s">
        <v>10</v>
      </c>
      <c r="Z43" s="7" t="s">
        <v>383</v>
      </c>
      <c r="AA43" s="7" t="s">
        <v>10</v>
      </c>
      <c r="AB43" s="7" t="s">
        <v>383</v>
      </c>
      <c r="AC43" s="7" t="s">
        <v>10</v>
      </c>
      <c r="AD43" s="7" t="s">
        <v>383</v>
      </c>
      <c r="AE43" s="19">
        <f>K43/30*15</f>
        <v>19450</v>
      </c>
      <c r="AF43" s="7" t="s">
        <v>3</v>
      </c>
      <c r="AG43" s="19">
        <v>0</v>
      </c>
      <c r="AH43" s="7" t="s">
        <v>3</v>
      </c>
      <c r="AI43" s="7" t="s">
        <v>10</v>
      </c>
      <c r="AJ43" s="7" t="s">
        <v>383</v>
      </c>
      <c r="AK43" s="19">
        <f t="shared" ref="AK43:AK62" si="15">IF(K43&gt;=80.04*300,80.04*300*0.13/2,K43*0.13/2)</f>
        <v>1560.7800000000002</v>
      </c>
      <c r="AL43" s="7" t="s">
        <v>387</v>
      </c>
      <c r="AM43" s="19">
        <f t="shared" si="3"/>
        <v>2401.2000000000003</v>
      </c>
      <c r="AN43" s="7" t="s">
        <v>4</v>
      </c>
      <c r="AO43" s="19">
        <v>600</v>
      </c>
      <c r="AP43" s="7" t="s">
        <v>3</v>
      </c>
      <c r="AQ43" s="7" t="s">
        <v>10</v>
      </c>
      <c r="AR43" s="7" t="s">
        <v>383</v>
      </c>
      <c r="AS43" s="7" t="s">
        <v>10</v>
      </c>
    </row>
    <row r="44" spans="1:45" s="11" customFormat="1" ht="22.5" customHeight="1">
      <c r="A44" s="17"/>
      <c r="B44" s="4" t="s">
        <v>5</v>
      </c>
      <c r="C44" s="4">
        <v>12</v>
      </c>
      <c r="D44" s="12" t="s">
        <v>115</v>
      </c>
      <c r="E44" s="13" t="s">
        <v>114</v>
      </c>
      <c r="F44" s="5" t="s">
        <v>357</v>
      </c>
      <c r="G44" s="14" t="s">
        <v>121</v>
      </c>
      <c r="H44" s="6" t="s">
        <v>122</v>
      </c>
      <c r="I44" s="6" t="s">
        <v>123</v>
      </c>
      <c r="J44" s="6" t="s">
        <v>354</v>
      </c>
      <c r="K44" s="19">
        <v>37500</v>
      </c>
      <c r="L44" s="19">
        <v>27522.858249999997</v>
      </c>
      <c r="M44" s="7" t="s">
        <v>10</v>
      </c>
      <c r="N44" s="7" t="s">
        <v>10</v>
      </c>
      <c r="O44" s="7" t="s">
        <v>383</v>
      </c>
      <c r="P44" s="7" t="s">
        <v>10</v>
      </c>
      <c r="Q44" s="7" t="s">
        <v>10</v>
      </c>
      <c r="R44" s="7" t="s">
        <v>383</v>
      </c>
      <c r="S44" s="19">
        <f t="shared" si="13"/>
        <v>50000</v>
      </c>
      <c r="T44" s="7" t="s">
        <v>3</v>
      </c>
      <c r="U44" s="19">
        <v>54.5</v>
      </c>
      <c r="V44" s="7" t="s">
        <v>387</v>
      </c>
      <c r="W44" s="19">
        <f t="shared" si="14"/>
        <v>6250</v>
      </c>
      <c r="X44" s="7" t="s">
        <v>386</v>
      </c>
      <c r="Y44" s="7" t="s">
        <v>10</v>
      </c>
      <c r="Z44" s="7" t="s">
        <v>383</v>
      </c>
      <c r="AA44" s="7" t="s">
        <v>10</v>
      </c>
      <c r="AB44" s="7" t="s">
        <v>383</v>
      </c>
      <c r="AC44" s="7" t="s">
        <v>10</v>
      </c>
      <c r="AD44" s="7" t="s">
        <v>383</v>
      </c>
      <c r="AE44" s="19">
        <f>K44/30*30</f>
        <v>37500</v>
      </c>
      <c r="AF44" s="7" t="s">
        <v>3</v>
      </c>
      <c r="AG44" s="19">
        <v>0</v>
      </c>
      <c r="AH44" s="7" t="s">
        <v>3</v>
      </c>
      <c r="AI44" s="7" t="s">
        <v>10</v>
      </c>
      <c r="AJ44" s="7" t="s">
        <v>383</v>
      </c>
      <c r="AK44" s="19">
        <f t="shared" si="15"/>
        <v>1560.7800000000002</v>
      </c>
      <c r="AL44" s="7" t="s">
        <v>387</v>
      </c>
      <c r="AM44" s="19">
        <f t="shared" si="3"/>
        <v>2401.2000000000003</v>
      </c>
      <c r="AN44" s="7" t="s">
        <v>4</v>
      </c>
      <c r="AO44" s="19">
        <v>600</v>
      </c>
      <c r="AP44" s="7" t="s">
        <v>3</v>
      </c>
      <c r="AQ44" s="7" t="s">
        <v>10</v>
      </c>
      <c r="AR44" s="7" t="s">
        <v>383</v>
      </c>
      <c r="AS44" s="7" t="s">
        <v>10</v>
      </c>
    </row>
    <row r="45" spans="1:45" s="11" customFormat="1" ht="22.5" customHeight="1">
      <c r="A45" s="17"/>
      <c r="B45" s="4" t="s">
        <v>5</v>
      </c>
      <c r="C45" s="4">
        <v>12</v>
      </c>
      <c r="D45" s="12" t="s">
        <v>115</v>
      </c>
      <c r="E45" s="13" t="s">
        <v>114</v>
      </c>
      <c r="F45" s="5" t="s">
        <v>357</v>
      </c>
      <c r="G45" s="14" t="s">
        <v>124</v>
      </c>
      <c r="H45" s="6" t="s">
        <v>55</v>
      </c>
      <c r="I45" s="6" t="s">
        <v>67</v>
      </c>
      <c r="J45" s="6" t="s">
        <v>354</v>
      </c>
      <c r="K45" s="19">
        <v>37500</v>
      </c>
      <c r="L45" s="19">
        <v>27522.858249999997</v>
      </c>
      <c r="M45" s="7" t="s">
        <v>10</v>
      </c>
      <c r="N45" s="7" t="s">
        <v>10</v>
      </c>
      <c r="O45" s="7" t="s">
        <v>383</v>
      </c>
      <c r="P45" s="7" t="s">
        <v>10</v>
      </c>
      <c r="Q45" s="7" t="s">
        <v>10</v>
      </c>
      <c r="R45" s="7" t="s">
        <v>383</v>
      </c>
      <c r="S45" s="19">
        <f t="shared" si="13"/>
        <v>50000</v>
      </c>
      <c r="T45" s="7" t="s">
        <v>3</v>
      </c>
      <c r="U45" s="19">
        <v>27.5</v>
      </c>
      <c r="V45" s="7" t="s">
        <v>387</v>
      </c>
      <c r="W45" s="19">
        <f t="shared" si="14"/>
        <v>6250</v>
      </c>
      <c r="X45" s="7" t="s">
        <v>386</v>
      </c>
      <c r="Y45" s="7" t="s">
        <v>10</v>
      </c>
      <c r="Z45" s="7" t="s">
        <v>383</v>
      </c>
      <c r="AA45" s="7" t="s">
        <v>10</v>
      </c>
      <c r="AB45" s="7" t="s">
        <v>383</v>
      </c>
      <c r="AC45" s="7" t="s">
        <v>10</v>
      </c>
      <c r="AD45" s="7" t="s">
        <v>383</v>
      </c>
      <c r="AE45" s="19">
        <f>K45/30*20</f>
        <v>25000</v>
      </c>
      <c r="AF45" s="7" t="s">
        <v>3</v>
      </c>
      <c r="AG45" s="19">
        <v>0</v>
      </c>
      <c r="AH45" s="7" t="s">
        <v>3</v>
      </c>
      <c r="AI45" s="7" t="s">
        <v>10</v>
      </c>
      <c r="AJ45" s="7" t="s">
        <v>383</v>
      </c>
      <c r="AK45" s="19">
        <f t="shared" si="15"/>
        <v>1560.7800000000002</v>
      </c>
      <c r="AL45" s="7" t="s">
        <v>387</v>
      </c>
      <c r="AM45" s="19">
        <f t="shared" si="3"/>
        <v>2401.2000000000003</v>
      </c>
      <c r="AN45" s="7" t="s">
        <v>4</v>
      </c>
      <c r="AO45" s="19">
        <v>600</v>
      </c>
      <c r="AP45" s="7" t="s">
        <v>3</v>
      </c>
      <c r="AQ45" s="7" t="s">
        <v>10</v>
      </c>
      <c r="AR45" s="7" t="s">
        <v>383</v>
      </c>
      <c r="AS45" s="7" t="s">
        <v>10</v>
      </c>
    </row>
    <row r="46" spans="1:45" s="11" customFormat="1" ht="22.5" customHeight="1">
      <c r="A46" s="17"/>
      <c r="B46" s="4" t="s">
        <v>5</v>
      </c>
      <c r="C46" s="4">
        <v>12</v>
      </c>
      <c r="D46" s="12" t="s">
        <v>115</v>
      </c>
      <c r="E46" s="13" t="s">
        <v>114</v>
      </c>
      <c r="F46" s="5" t="s">
        <v>357</v>
      </c>
      <c r="G46" s="14" t="s">
        <v>125</v>
      </c>
      <c r="H46" s="6" t="s">
        <v>126</v>
      </c>
      <c r="I46" s="6" t="s">
        <v>127</v>
      </c>
      <c r="J46" s="6" t="s">
        <v>354</v>
      </c>
      <c r="K46" s="19">
        <v>37500</v>
      </c>
      <c r="L46" s="19">
        <v>27522.858249999997</v>
      </c>
      <c r="M46" s="7" t="s">
        <v>10</v>
      </c>
      <c r="N46" s="7" t="s">
        <v>10</v>
      </c>
      <c r="O46" s="7" t="s">
        <v>383</v>
      </c>
      <c r="P46" s="7" t="s">
        <v>10</v>
      </c>
      <c r="Q46" s="7" t="s">
        <v>10</v>
      </c>
      <c r="R46" s="7" t="s">
        <v>383</v>
      </c>
      <c r="S46" s="19">
        <f t="shared" si="13"/>
        <v>50000</v>
      </c>
      <c r="T46" s="7" t="s">
        <v>3</v>
      </c>
      <c r="U46" s="19">
        <v>27.5</v>
      </c>
      <c r="V46" s="7" t="s">
        <v>387</v>
      </c>
      <c r="W46" s="19">
        <f t="shared" si="14"/>
        <v>6250</v>
      </c>
      <c r="X46" s="7" t="s">
        <v>386</v>
      </c>
      <c r="Y46" s="7" t="s">
        <v>10</v>
      </c>
      <c r="Z46" s="7" t="s">
        <v>383</v>
      </c>
      <c r="AA46" s="7" t="s">
        <v>10</v>
      </c>
      <c r="AB46" s="7" t="s">
        <v>383</v>
      </c>
      <c r="AC46" s="7" t="s">
        <v>10</v>
      </c>
      <c r="AD46" s="7" t="s">
        <v>383</v>
      </c>
      <c r="AE46" s="19">
        <f>K46/30*20</f>
        <v>25000</v>
      </c>
      <c r="AF46" s="7" t="s">
        <v>3</v>
      </c>
      <c r="AG46" s="19">
        <v>0</v>
      </c>
      <c r="AH46" s="7" t="s">
        <v>3</v>
      </c>
      <c r="AI46" s="7" t="s">
        <v>10</v>
      </c>
      <c r="AJ46" s="7" t="s">
        <v>383</v>
      </c>
      <c r="AK46" s="19">
        <f t="shared" si="15"/>
        <v>1560.7800000000002</v>
      </c>
      <c r="AL46" s="7" t="s">
        <v>387</v>
      </c>
      <c r="AM46" s="19">
        <f t="shared" si="3"/>
        <v>2401.2000000000003</v>
      </c>
      <c r="AN46" s="7" t="s">
        <v>4</v>
      </c>
      <c r="AO46" s="19">
        <v>600</v>
      </c>
      <c r="AP46" s="7" t="s">
        <v>3</v>
      </c>
      <c r="AQ46" s="7" t="s">
        <v>10</v>
      </c>
      <c r="AR46" s="7" t="s">
        <v>383</v>
      </c>
      <c r="AS46" s="7" t="s">
        <v>10</v>
      </c>
    </row>
    <row r="47" spans="1:45" s="11" customFormat="1" ht="22.5" customHeight="1">
      <c r="A47" s="17"/>
      <c r="B47" s="4" t="s">
        <v>5</v>
      </c>
      <c r="C47" s="4">
        <v>12</v>
      </c>
      <c r="D47" s="12" t="s">
        <v>131</v>
      </c>
      <c r="E47" s="13" t="s">
        <v>114</v>
      </c>
      <c r="F47" s="5" t="s">
        <v>357</v>
      </c>
      <c r="G47" s="14" t="s">
        <v>132</v>
      </c>
      <c r="H47" s="6" t="s">
        <v>133</v>
      </c>
      <c r="I47" s="6" t="s">
        <v>134</v>
      </c>
      <c r="J47" s="6" t="s">
        <v>353</v>
      </c>
      <c r="K47" s="19">
        <v>35900</v>
      </c>
      <c r="L47" s="19">
        <v>26402.858249999997</v>
      </c>
      <c r="M47" s="7" t="s">
        <v>10</v>
      </c>
      <c r="N47" s="7" t="s">
        <v>10</v>
      </c>
      <c r="O47" s="7" t="s">
        <v>383</v>
      </c>
      <c r="P47" s="7" t="s">
        <v>10</v>
      </c>
      <c r="Q47" s="7" t="s">
        <v>10</v>
      </c>
      <c r="R47" s="7" t="s">
        <v>383</v>
      </c>
      <c r="S47" s="19">
        <f t="shared" si="13"/>
        <v>47866.666666666672</v>
      </c>
      <c r="T47" s="7" t="s">
        <v>3</v>
      </c>
      <c r="U47" s="19">
        <v>54.5</v>
      </c>
      <c r="V47" s="7" t="s">
        <v>387</v>
      </c>
      <c r="W47" s="19">
        <f t="shared" si="14"/>
        <v>5983.3333333333339</v>
      </c>
      <c r="X47" s="7" t="s">
        <v>386</v>
      </c>
      <c r="Y47" s="7" t="s">
        <v>10</v>
      </c>
      <c r="Z47" s="7" t="s">
        <v>383</v>
      </c>
      <c r="AA47" s="7" t="s">
        <v>10</v>
      </c>
      <c r="AB47" s="7" t="s">
        <v>383</v>
      </c>
      <c r="AC47" s="7" t="s">
        <v>10</v>
      </c>
      <c r="AD47" s="7" t="s">
        <v>383</v>
      </c>
      <c r="AE47" s="19">
        <f>K47/30*30</f>
        <v>35900</v>
      </c>
      <c r="AF47" s="7" t="s">
        <v>3</v>
      </c>
      <c r="AG47" s="19">
        <v>0</v>
      </c>
      <c r="AH47" s="7" t="s">
        <v>3</v>
      </c>
      <c r="AI47" s="7" t="s">
        <v>10</v>
      </c>
      <c r="AJ47" s="7" t="s">
        <v>383</v>
      </c>
      <c r="AK47" s="19">
        <f t="shared" si="15"/>
        <v>1560.7800000000002</v>
      </c>
      <c r="AL47" s="7" t="s">
        <v>387</v>
      </c>
      <c r="AM47" s="19">
        <f t="shared" si="3"/>
        <v>2401.2000000000003</v>
      </c>
      <c r="AN47" s="7" t="s">
        <v>4</v>
      </c>
      <c r="AO47" s="19">
        <v>600</v>
      </c>
      <c r="AP47" s="7" t="s">
        <v>3</v>
      </c>
      <c r="AQ47" s="7" t="s">
        <v>10</v>
      </c>
      <c r="AR47" s="7" t="s">
        <v>383</v>
      </c>
      <c r="AS47" s="7" t="s">
        <v>10</v>
      </c>
    </row>
    <row r="48" spans="1:45" s="11" customFormat="1" ht="22.5" customHeight="1">
      <c r="A48" s="17"/>
      <c r="B48" s="4" t="s">
        <v>5</v>
      </c>
      <c r="C48" s="4">
        <v>12</v>
      </c>
      <c r="D48" s="12" t="s">
        <v>115</v>
      </c>
      <c r="E48" s="13" t="s">
        <v>114</v>
      </c>
      <c r="F48" s="5" t="s">
        <v>357</v>
      </c>
      <c r="G48" s="14" t="s">
        <v>135</v>
      </c>
      <c r="H48" s="6" t="s">
        <v>136</v>
      </c>
      <c r="I48" s="6" t="s">
        <v>137</v>
      </c>
      <c r="J48" s="6" t="s">
        <v>354</v>
      </c>
      <c r="K48" s="19">
        <v>35400</v>
      </c>
      <c r="L48" s="19">
        <v>26052.858249999997</v>
      </c>
      <c r="M48" s="7" t="s">
        <v>10</v>
      </c>
      <c r="N48" s="7" t="s">
        <v>10</v>
      </c>
      <c r="O48" s="7" t="s">
        <v>383</v>
      </c>
      <c r="P48" s="7" t="s">
        <v>10</v>
      </c>
      <c r="Q48" s="7" t="s">
        <v>10</v>
      </c>
      <c r="R48" s="7" t="s">
        <v>383</v>
      </c>
      <c r="S48" s="19">
        <f t="shared" si="13"/>
        <v>47200</v>
      </c>
      <c r="T48" s="7" t="s">
        <v>3</v>
      </c>
      <c r="U48" s="19">
        <v>54.5</v>
      </c>
      <c r="V48" s="7" t="s">
        <v>387</v>
      </c>
      <c r="W48" s="19">
        <f t="shared" si="14"/>
        <v>5900</v>
      </c>
      <c r="X48" s="7" t="s">
        <v>386</v>
      </c>
      <c r="Y48" s="7" t="s">
        <v>10</v>
      </c>
      <c r="Z48" s="7" t="s">
        <v>383</v>
      </c>
      <c r="AA48" s="7" t="s">
        <v>10</v>
      </c>
      <c r="AB48" s="7" t="s">
        <v>383</v>
      </c>
      <c r="AC48" s="7" t="s">
        <v>10</v>
      </c>
      <c r="AD48" s="7" t="s">
        <v>383</v>
      </c>
      <c r="AE48" s="19">
        <f>K48/30*30</f>
        <v>35400</v>
      </c>
      <c r="AF48" s="7" t="s">
        <v>3</v>
      </c>
      <c r="AG48" s="19">
        <v>0</v>
      </c>
      <c r="AH48" s="7" t="s">
        <v>3</v>
      </c>
      <c r="AI48" s="7" t="s">
        <v>10</v>
      </c>
      <c r="AJ48" s="7" t="s">
        <v>383</v>
      </c>
      <c r="AK48" s="19">
        <f t="shared" si="15"/>
        <v>1560.7800000000002</v>
      </c>
      <c r="AL48" s="7" t="s">
        <v>387</v>
      </c>
      <c r="AM48" s="19">
        <f t="shared" si="3"/>
        <v>2401.2000000000003</v>
      </c>
      <c r="AN48" s="7" t="s">
        <v>4</v>
      </c>
      <c r="AO48" s="19">
        <v>600</v>
      </c>
      <c r="AP48" s="7" t="s">
        <v>3</v>
      </c>
      <c r="AQ48" s="7" t="s">
        <v>10</v>
      </c>
      <c r="AR48" s="7" t="s">
        <v>383</v>
      </c>
      <c r="AS48" s="7" t="s">
        <v>10</v>
      </c>
    </row>
    <row r="49" spans="1:45" s="11" customFormat="1" ht="22.5" customHeight="1">
      <c r="A49" s="17"/>
      <c r="B49" s="4" t="s">
        <v>5</v>
      </c>
      <c r="C49" s="4">
        <v>12</v>
      </c>
      <c r="D49" s="12" t="s">
        <v>131</v>
      </c>
      <c r="E49" s="13" t="s">
        <v>114</v>
      </c>
      <c r="F49" s="5" t="s">
        <v>358</v>
      </c>
      <c r="G49" s="14" t="s">
        <v>144</v>
      </c>
      <c r="H49" s="6" t="s">
        <v>31</v>
      </c>
      <c r="I49" s="6" t="s">
        <v>145</v>
      </c>
      <c r="J49" s="6" t="s">
        <v>353</v>
      </c>
      <c r="K49" s="19">
        <v>34700</v>
      </c>
      <c r="L49" s="19">
        <v>25562.858249999997</v>
      </c>
      <c r="M49" s="7" t="s">
        <v>10</v>
      </c>
      <c r="N49" s="7" t="s">
        <v>10</v>
      </c>
      <c r="O49" s="7" t="s">
        <v>383</v>
      </c>
      <c r="P49" s="7" t="s">
        <v>10</v>
      </c>
      <c r="Q49" s="7" t="s">
        <v>10</v>
      </c>
      <c r="R49" s="7" t="s">
        <v>383</v>
      </c>
      <c r="S49" s="19">
        <f t="shared" si="13"/>
        <v>46266.666666666672</v>
      </c>
      <c r="T49" s="7" t="s">
        <v>3</v>
      </c>
      <c r="U49" s="19">
        <v>23</v>
      </c>
      <c r="V49" s="7" t="s">
        <v>387</v>
      </c>
      <c r="W49" s="19">
        <f t="shared" si="14"/>
        <v>5783.3333333333339</v>
      </c>
      <c r="X49" s="7" t="s">
        <v>386</v>
      </c>
      <c r="Y49" s="7" t="s">
        <v>10</v>
      </c>
      <c r="Z49" s="7" t="s">
        <v>383</v>
      </c>
      <c r="AA49" s="7" t="s">
        <v>10</v>
      </c>
      <c r="AB49" s="7" t="s">
        <v>383</v>
      </c>
      <c r="AC49" s="7" t="s">
        <v>10</v>
      </c>
      <c r="AD49" s="7" t="s">
        <v>383</v>
      </c>
      <c r="AE49" s="19">
        <f>K49/30*15</f>
        <v>17350</v>
      </c>
      <c r="AF49" s="7" t="s">
        <v>3</v>
      </c>
      <c r="AG49" s="19">
        <v>0</v>
      </c>
      <c r="AH49" s="7" t="s">
        <v>3</v>
      </c>
      <c r="AI49" s="7" t="s">
        <v>10</v>
      </c>
      <c r="AJ49" s="7" t="s">
        <v>383</v>
      </c>
      <c r="AK49" s="19">
        <f t="shared" si="15"/>
        <v>1560.7800000000002</v>
      </c>
      <c r="AL49" s="7" t="s">
        <v>387</v>
      </c>
      <c r="AM49" s="19">
        <f t="shared" si="3"/>
        <v>2401.2000000000003</v>
      </c>
      <c r="AN49" s="7" t="s">
        <v>4</v>
      </c>
      <c r="AO49" s="19">
        <v>600</v>
      </c>
      <c r="AP49" s="7" t="s">
        <v>3</v>
      </c>
      <c r="AQ49" s="7" t="s">
        <v>10</v>
      </c>
      <c r="AR49" s="7" t="s">
        <v>383</v>
      </c>
      <c r="AS49" s="7" t="s">
        <v>10</v>
      </c>
    </row>
    <row r="50" spans="1:45" s="11" customFormat="1" ht="22.5" customHeight="1">
      <c r="A50" s="17"/>
      <c r="B50" s="4" t="s">
        <v>5</v>
      </c>
      <c r="C50" s="4">
        <v>12</v>
      </c>
      <c r="D50" s="12" t="s">
        <v>115</v>
      </c>
      <c r="E50" s="13" t="s">
        <v>114</v>
      </c>
      <c r="F50" s="5" t="s">
        <v>357</v>
      </c>
      <c r="G50" s="14" t="s">
        <v>158</v>
      </c>
      <c r="H50" s="6" t="s">
        <v>159</v>
      </c>
      <c r="I50" s="6" t="s">
        <v>160</v>
      </c>
      <c r="J50" s="6" t="s">
        <v>354</v>
      </c>
      <c r="K50" s="19">
        <v>33100</v>
      </c>
      <c r="L50" s="19">
        <v>24442.858249999997</v>
      </c>
      <c r="M50" s="7" t="s">
        <v>10</v>
      </c>
      <c r="N50" s="7" t="s">
        <v>10</v>
      </c>
      <c r="O50" s="7" t="s">
        <v>383</v>
      </c>
      <c r="P50" s="7" t="s">
        <v>10</v>
      </c>
      <c r="Q50" s="7" t="s">
        <v>10</v>
      </c>
      <c r="R50" s="7" t="s">
        <v>383</v>
      </c>
      <c r="S50" s="19">
        <f t="shared" si="13"/>
        <v>44133.333333333328</v>
      </c>
      <c r="T50" s="7" t="s">
        <v>3</v>
      </c>
      <c r="U50" s="19">
        <v>23</v>
      </c>
      <c r="V50" s="7" t="s">
        <v>387</v>
      </c>
      <c r="W50" s="19">
        <f t="shared" si="14"/>
        <v>5516.6666666666661</v>
      </c>
      <c r="X50" s="7" t="s">
        <v>386</v>
      </c>
      <c r="Y50" s="7" t="s">
        <v>10</v>
      </c>
      <c r="Z50" s="7" t="s">
        <v>383</v>
      </c>
      <c r="AA50" s="7" t="s">
        <v>10</v>
      </c>
      <c r="AB50" s="7" t="s">
        <v>383</v>
      </c>
      <c r="AC50" s="7" t="s">
        <v>10</v>
      </c>
      <c r="AD50" s="7" t="s">
        <v>383</v>
      </c>
      <c r="AE50" s="19">
        <f>K50/30*15</f>
        <v>16550</v>
      </c>
      <c r="AF50" s="7" t="s">
        <v>3</v>
      </c>
      <c r="AG50" s="19">
        <v>0</v>
      </c>
      <c r="AH50" s="7" t="s">
        <v>3</v>
      </c>
      <c r="AI50" s="7" t="s">
        <v>10</v>
      </c>
      <c r="AJ50" s="7" t="s">
        <v>383</v>
      </c>
      <c r="AK50" s="19">
        <f t="shared" si="15"/>
        <v>1560.7800000000002</v>
      </c>
      <c r="AL50" s="7" t="s">
        <v>387</v>
      </c>
      <c r="AM50" s="19">
        <f t="shared" si="3"/>
        <v>2401.2000000000003</v>
      </c>
      <c r="AN50" s="7" t="s">
        <v>4</v>
      </c>
      <c r="AO50" s="19">
        <v>600</v>
      </c>
      <c r="AP50" s="7" t="s">
        <v>3</v>
      </c>
      <c r="AQ50" s="7" t="s">
        <v>10</v>
      </c>
      <c r="AR50" s="7" t="s">
        <v>383</v>
      </c>
      <c r="AS50" s="7" t="s">
        <v>10</v>
      </c>
    </row>
    <row r="51" spans="1:45" s="11" customFormat="1" ht="22.5" customHeight="1">
      <c r="A51" s="17"/>
      <c r="B51" s="4" t="s">
        <v>5</v>
      </c>
      <c r="C51" s="4">
        <v>12</v>
      </c>
      <c r="D51" s="12" t="s">
        <v>115</v>
      </c>
      <c r="E51" s="13" t="s">
        <v>114</v>
      </c>
      <c r="F51" s="5" t="s">
        <v>357</v>
      </c>
      <c r="G51" s="14" t="s">
        <v>174</v>
      </c>
      <c r="H51" s="6" t="s">
        <v>132</v>
      </c>
      <c r="I51" s="6" t="s">
        <v>95</v>
      </c>
      <c r="J51" s="6" t="s">
        <v>354</v>
      </c>
      <c r="K51" s="19">
        <v>29900</v>
      </c>
      <c r="L51" s="19">
        <v>22019.030809999997</v>
      </c>
      <c r="M51" s="7" t="s">
        <v>10</v>
      </c>
      <c r="N51" s="7" t="s">
        <v>10</v>
      </c>
      <c r="O51" s="7" t="s">
        <v>383</v>
      </c>
      <c r="P51" s="7" t="s">
        <v>10</v>
      </c>
      <c r="Q51" s="7" t="s">
        <v>10</v>
      </c>
      <c r="R51" s="7" t="s">
        <v>383</v>
      </c>
      <c r="S51" s="19">
        <f t="shared" si="13"/>
        <v>39866.666666666664</v>
      </c>
      <c r="T51" s="7" t="s">
        <v>3</v>
      </c>
      <c r="U51" s="19">
        <v>23</v>
      </c>
      <c r="V51" s="7" t="s">
        <v>387</v>
      </c>
      <c r="W51" s="19">
        <f t="shared" si="14"/>
        <v>4983.333333333333</v>
      </c>
      <c r="X51" s="7" t="s">
        <v>386</v>
      </c>
      <c r="Y51" s="7" t="s">
        <v>10</v>
      </c>
      <c r="Z51" s="7" t="s">
        <v>383</v>
      </c>
      <c r="AA51" s="7" t="s">
        <v>10</v>
      </c>
      <c r="AB51" s="7" t="s">
        <v>383</v>
      </c>
      <c r="AC51" s="7" t="s">
        <v>10</v>
      </c>
      <c r="AD51" s="7" t="s">
        <v>383</v>
      </c>
      <c r="AE51" s="19">
        <f>K51/30*15</f>
        <v>14950</v>
      </c>
      <c r="AF51" s="7" t="s">
        <v>3</v>
      </c>
      <c r="AG51" s="19">
        <v>0</v>
      </c>
      <c r="AH51" s="7" t="s">
        <v>3</v>
      </c>
      <c r="AI51" s="7" t="s">
        <v>10</v>
      </c>
      <c r="AJ51" s="7" t="s">
        <v>383</v>
      </c>
      <c r="AK51" s="19">
        <f t="shared" si="15"/>
        <v>1560.7800000000002</v>
      </c>
      <c r="AL51" s="7" t="s">
        <v>387</v>
      </c>
      <c r="AM51" s="19">
        <f t="shared" si="3"/>
        <v>2401.2000000000003</v>
      </c>
      <c r="AN51" s="7" t="s">
        <v>4</v>
      </c>
      <c r="AO51" s="19">
        <v>600</v>
      </c>
      <c r="AP51" s="7" t="s">
        <v>3</v>
      </c>
      <c r="AQ51" s="7" t="s">
        <v>10</v>
      </c>
      <c r="AR51" s="7" t="s">
        <v>383</v>
      </c>
      <c r="AS51" s="7" t="s">
        <v>10</v>
      </c>
    </row>
    <row r="52" spans="1:45" s="15" customFormat="1" ht="22.5" customHeight="1">
      <c r="A52" s="17"/>
      <c r="B52" s="4" t="s">
        <v>5</v>
      </c>
      <c r="C52" s="4">
        <v>12</v>
      </c>
      <c r="D52" s="12" t="s">
        <v>115</v>
      </c>
      <c r="E52" s="13" t="s">
        <v>114</v>
      </c>
      <c r="F52" s="5" t="s">
        <v>358</v>
      </c>
      <c r="G52" s="14" t="s">
        <v>178</v>
      </c>
      <c r="H52" s="6" t="s">
        <v>179</v>
      </c>
      <c r="I52" s="6" t="s">
        <v>180</v>
      </c>
      <c r="J52" s="6" t="s">
        <v>354</v>
      </c>
      <c r="K52" s="19">
        <v>29600</v>
      </c>
      <c r="L52" s="19">
        <v>21789.590809999998</v>
      </c>
      <c r="M52" s="7" t="s">
        <v>10</v>
      </c>
      <c r="N52" s="7" t="s">
        <v>10</v>
      </c>
      <c r="O52" s="7" t="s">
        <v>383</v>
      </c>
      <c r="P52" s="7" t="s">
        <v>10</v>
      </c>
      <c r="Q52" s="7" t="s">
        <v>10</v>
      </c>
      <c r="R52" s="7" t="s">
        <v>383</v>
      </c>
      <c r="S52" s="19">
        <f t="shared" si="13"/>
        <v>39466.666666666664</v>
      </c>
      <c r="T52" s="7" t="s">
        <v>3</v>
      </c>
      <c r="U52" s="19">
        <v>23</v>
      </c>
      <c r="V52" s="7" t="s">
        <v>387</v>
      </c>
      <c r="W52" s="19">
        <f t="shared" si="14"/>
        <v>4933.333333333333</v>
      </c>
      <c r="X52" s="7" t="s">
        <v>386</v>
      </c>
      <c r="Y52" s="7" t="s">
        <v>10</v>
      </c>
      <c r="Z52" s="7" t="s">
        <v>383</v>
      </c>
      <c r="AA52" s="7" t="s">
        <v>10</v>
      </c>
      <c r="AB52" s="7" t="s">
        <v>383</v>
      </c>
      <c r="AC52" s="7" t="s">
        <v>10</v>
      </c>
      <c r="AD52" s="7" t="s">
        <v>383</v>
      </c>
      <c r="AE52" s="19">
        <f>K52/30*15</f>
        <v>14800</v>
      </c>
      <c r="AF52" s="7" t="s">
        <v>3</v>
      </c>
      <c r="AG52" s="19">
        <v>0</v>
      </c>
      <c r="AH52" s="7" t="s">
        <v>3</v>
      </c>
      <c r="AI52" s="7" t="s">
        <v>10</v>
      </c>
      <c r="AJ52" s="7" t="s">
        <v>383</v>
      </c>
      <c r="AK52" s="19">
        <f t="shared" si="15"/>
        <v>1560.7800000000002</v>
      </c>
      <c r="AL52" s="7" t="s">
        <v>387</v>
      </c>
      <c r="AM52" s="19">
        <f t="shared" si="3"/>
        <v>2401.2000000000003</v>
      </c>
      <c r="AN52" s="7" t="s">
        <v>4</v>
      </c>
      <c r="AO52" s="19">
        <v>600</v>
      </c>
      <c r="AP52" s="7" t="s">
        <v>3</v>
      </c>
      <c r="AQ52" s="7" t="s">
        <v>10</v>
      </c>
      <c r="AR52" s="7" t="s">
        <v>383</v>
      </c>
      <c r="AS52" s="7" t="s">
        <v>10</v>
      </c>
    </row>
    <row r="53" spans="1:45" s="15" customFormat="1" ht="22.5" customHeight="1">
      <c r="A53" s="17"/>
      <c r="B53" s="4" t="s">
        <v>5</v>
      </c>
      <c r="C53" s="4">
        <v>12</v>
      </c>
      <c r="D53" s="12" t="s">
        <v>131</v>
      </c>
      <c r="E53" s="13" t="s">
        <v>131</v>
      </c>
      <c r="F53" s="5" t="s">
        <v>357</v>
      </c>
      <c r="G53" s="14" t="s">
        <v>187</v>
      </c>
      <c r="H53" s="6" t="s">
        <v>54</v>
      </c>
      <c r="I53" s="6" t="s">
        <v>188</v>
      </c>
      <c r="J53" s="6" t="s">
        <v>353</v>
      </c>
      <c r="K53" s="19">
        <v>29600</v>
      </c>
      <c r="L53" s="19">
        <v>21789.590809999998</v>
      </c>
      <c r="M53" s="7" t="s">
        <v>10</v>
      </c>
      <c r="N53" s="7" t="s">
        <v>10</v>
      </c>
      <c r="O53" s="7" t="s">
        <v>383</v>
      </c>
      <c r="P53" s="7" t="s">
        <v>10</v>
      </c>
      <c r="Q53" s="7" t="s">
        <v>10</v>
      </c>
      <c r="R53" s="7" t="s">
        <v>383</v>
      </c>
      <c r="S53" s="19">
        <f t="shared" si="13"/>
        <v>39466.666666666664</v>
      </c>
      <c r="T53" s="7" t="s">
        <v>3</v>
      </c>
      <c r="U53" s="19">
        <v>0</v>
      </c>
      <c r="V53" s="7" t="s">
        <v>387</v>
      </c>
      <c r="W53" s="19">
        <f t="shared" si="14"/>
        <v>4933.333333333333</v>
      </c>
      <c r="X53" s="7" t="s">
        <v>386</v>
      </c>
      <c r="Y53" s="7" t="s">
        <v>10</v>
      </c>
      <c r="Z53" s="7" t="s">
        <v>383</v>
      </c>
      <c r="AA53" s="7" t="s">
        <v>10</v>
      </c>
      <c r="AB53" s="7" t="s">
        <v>383</v>
      </c>
      <c r="AC53" s="7" t="s">
        <v>10</v>
      </c>
      <c r="AD53" s="7" t="s">
        <v>383</v>
      </c>
      <c r="AE53" s="19">
        <v>0</v>
      </c>
      <c r="AF53" s="7" t="s">
        <v>3</v>
      </c>
      <c r="AG53" s="19">
        <v>0</v>
      </c>
      <c r="AH53" s="7" t="s">
        <v>3</v>
      </c>
      <c r="AI53" s="7" t="s">
        <v>10</v>
      </c>
      <c r="AJ53" s="7" t="s">
        <v>383</v>
      </c>
      <c r="AK53" s="19">
        <f t="shared" si="15"/>
        <v>1560.7800000000002</v>
      </c>
      <c r="AL53" s="7" t="s">
        <v>387</v>
      </c>
      <c r="AM53" s="19">
        <f t="shared" si="3"/>
        <v>2401.2000000000003</v>
      </c>
      <c r="AN53" s="7" t="s">
        <v>4</v>
      </c>
      <c r="AO53" s="19">
        <v>600</v>
      </c>
      <c r="AP53" s="7" t="s">
        <v>3</v>
      </c>
      <c r="AQ53" s="7" t="s">
        <v>10</v>
      </c>
      <c r="AR53" s="7" t="s">
        <v>383</v>
      </c>
      <c r="AS53" s="7" t="s">
        <v>10</v>
      </c>
    </row>
    <row r="54" spans="1:45" s="15" customFormat="1" ht="22.5" customHeight="1">
      <c r="A54" s="17"/>
      <c r="B54" s="4" t="s">
        <v>5</v>
      </c>
      <c r="C54" s="4">
        <v>12</v>
      </c>
      <c r="D54" s="12" t="s">
        <v>115</v>
      </c>
      <c r="E54" s="13" t="s">
        <v>114</v>
      </c>
      <c r="F54" s="5" t="s">
        <v>357</v>
      </c>
      <c r="G54" s="14" t="s">
        <v>189</v>
      </c>
      <c r="H54" s="6" t="s">
        <v>190</v>
      </c>
      <c r="I54" s="6" t="s">
        <v>113</v>
      </c>
      <c r="J54" s="6" t="s">
        <v>354</v>
      </c>
      <c r="K54" s="19">
        <v>29000</v>
      </c>
      <c r="L54" s="19">
        <v>21330.710809999997</v>
      </c>
      <c r="M54" s="7" t="s">
        <v>10</v>
      </c>
      <c r="N54" s="7" t="s">
        <v>10</v>
      </c>
      <c r="O54" s="7" t="s">
        <v>383</v>
      </c>
      <c r="P54" s="7" t="s">
        <v>10</v>
      </c>
      <c r="Q54" s="7" t="s">
        <v>10</v>
      </c>
      <c r="R54" s="7" t="s">
        <v>383</v>
      </c>
      <c r="S54" s="19">
        <f t="shared" si="13"/>
        <v>38666.666666666664</v>
      </c>
      <c r="T54" s="7" t="s">
        <v>3</v>
      </c>
      <c r="U54" s="19">
        <v>23</v>
      </c>
      <c r="V54" s="7" t="s">
        <v>387</v>
      </c>
      <c r="W54" s="19">
        <f t="shared" si="14"/>
        <v>4833.333333333333</v>
      </c>
      <c r="X54" s="7" t="s">
        <v>386</v>
      </c>
      <c r="Y54" s="7" t="s">
        <v>10</v>
      </c>
      <c r="Z54" s="7" t="s">
        <v>383</v>
      </c>
      <c r="AA54" s="7" t="s">
        <v>10</v>
      </c>
      <c r="AB54" s="7" t="s">
        <v>383</v>
      </c>
      <c r="AC54" s="7" t="s">
        <v>10</v>
      </c>
      <c r="AD54" s="7" t="s">
        <v>383</v>
      </c>
      <c r="AE54" s="19">
        <v>0</v>
      </c>
      <c r="AF54" s="7" t="s">
        <v>3</v>
      </c>
      <c r="AG54" s="19">
        <v>0</v>
      </c>
      <c r="AH54" s="7" t="s">
        <v>3</v>
      </c>
      <c r="AI54" s="7" t="s">
        <v>10</v>
      </c>
      <c r="AJ54" s="7" t="s">
        <v>383</v>
      </c>
      <c r="AK54" s="19">
        <f t="shared" si="15"/>
        <v>1560.7800000000002</v>
      </c>
      <c r="AL54" s="7" t="s">
        <v>387</v>
      </c>
      <c r="AM54" s="19">
        <f t="shared" si="3"/>
        <v>2401.2000000000003</v>
      </c>
      <c r="AN54" s="7" t="s">
        <v>4</v>
      </c>
      <c r="AO54" s="19">
        <v>600</v>
      </c>
      <c r="AP54" s="7" t="s">
        <v>3</v>
      </c>
      <c r="AQ54" s="7" t="s">
        <v>10</v>
      </c>
      <c r="AR54" s="7" t="s">
        <v>383</v>
      </c>
      <c r="AS54" s="7" t="s">
        <v>10</v>
      </c>
    </row>
    <row r="55" spans="1:45" s="15" customFormat="1" ht="22.5" customHeight="1">
      <c r="A55" s="17"/>
      <c r="B55" s="4" t="s">
        <v>5</v>
      </c>
      <c r="C55" s="4">
        <v>12</v>
      </c>
      <c r="D55" s="12" t="s">
        <v>115</v>
      </c>
      <c r="E55" s="13" t="s">
        <v>131</v>
      </c>
      <c r="F55" s="5" t="s">
        <v>357</v>
      </c>
      <c r="G55" s="14" t="s">
        <v>191</v>
      </c>
      <c r="H55" s="6" t="s">
        <v>43</v>
      </c>
      <c r="I55" s="6" t="s">
        <v>398</v>
      </c>
      <c r="J55" s="6" t="s">
        <v>354</v>
      </c>
      <c r="K55" s="19">
        <v>29000</v>
      </c>
      <c r="L55" s="19">
        <v>21330.710809999997</v>
      </c>
      <c r="M55" s="7" t="s">
        <v>10</v>
      </c>
      <c r="N55" s="7" t="s">
        <v>10</v>
      </c>
      <c r="O55" s="7" t="s">
        <v>383</v>
      </c>
      <c r="P55" s="7" t="s">
        <v>10</v>
      </c>
      <c r="Q55" s="7" t="s">
        <v>10</v>
      </c>
      <c r="R55" s="7" t="s">
        <v>383</v>
      </c>
      <c r="S55" s="19">
        <f t="shared" si="13"/>
        <v>38666.666666666664</v>
      </c>
      <c r="T55" s="7" t="s">
        <v>3</v>
      </c>
      <c r="U55" s="19">
        <v>0</v>
      </c>
      <c r="V55" s="7" t="s">
        <v>387</v>
      </c>
      <c r="W55" s="19">
        <f t="shared" si="14"/>
        <v>4833.333333333333</v>
      </c>
      <c r="X55" s="7" t="s">
        <v>386</v>
      </c>
      <c r="Y55" s="7" t="s">
        <v>10</v>
      </c>
      <c r="Z55" s="7" t="s">
        <v>383</v>
      </c>
      <c r="AA55" s="7" t="s">
        <v>10</v>
      </c>
      <c r="AB55" s="7" t="s">
        <v>383</v>
      </c>
      <c r="AC55" s="7" t="s">
        <v>10</v>
      </c>
      <c r="AD55" s="7" t="s">
        <v>383</v>
      </c>
      <c r="AE55" s="19">
        <v>0</v>
      </c>
      <c r="AF55" s="7" t="s">
        <v>3</v>
      </c>
      <c r="AG55" s="19">
        <v>0</v>
      </c>
      <c r="AH55" s="7" t="s">
        <v>3</v>
      </c>
      <c r="AI55" s="7" t="s">
        <v>10</v>
      </c>
      <c r="AJ55" s="7" t="s">
        <v>383</v>
      </c>
      <c r="AK55" s="19">
        <f t="shared" si="15"/>
        <v>1560.7800000000002</v>
      </c>
      <c r="AL55" s="7" t="s">
        <v>387</v>
      </c>
      <c r="AM55" s="19">
        <f t="shared" si="3"/>
        <v>2401.2000000000003</v>
      </c>
      <c r="AN55" s="7" t="s">
        <v>4</v>
      </c>
      <c r="AO55" s="19">
        <v>600</v>
      </c>
      <c r="AP55" s="7" t="s">
        <v>3</v>
      </c>
      <c r="AQ55" s="7" t="s">
        <v>10</v>
      </c>
      <c r="AR55" s="7" t="s">
        <v>383</v>
      </c>
      <c r="AS55" s="7" t="s">
        <v>10</v>
      </c>
    </row>
    <row r="56" spans="1:45" s="15" customFormat="1" ht="22.5" customHeight="1">
      <c r="A56" s="17"/>
      <c r="B56" s="4" t="s">
        <v>5</v>
      </c>
      <c r="C56" s="4">
        <v>12</v>
      </c>
      <c r="D56" s="12" t="s">
        <v>131</v>
      </c>
      <c r="E56" s="13" t="s">
        <v>131</v>
      </c>
      <c r="F56" s="5" t="s">
        <v>358</v>
      </c>
      <c r="G56" s="14" t="s">
        <v>192</v>
      </c>
      <c r="H56" s="6" t="s">
        <v>193</v>
      </c>
      <c r="I56" s="6" t="s">
        <v>194</v>
      </c>
      <c r="J56" s="6" t="s">
        <v>353</v>
      </c>
      <c r="K56" s="19">
        <v>28400</v>
      </c>
      <c r="L56" s="19">
        <v>20871.830809999999</v>
      </c>
      <c r="M56" s="7" t="s">
        <v>10</v>
      </c>
      <c r="N56" s="7" t="s">
        <v>10</v>
      </c>
      <c r="O56" s="7" t="s">
        <v>383</v>
      </c>
      <c r="P56" s="7" t="s">
        <v>10</v>
      </c>
      <c r="Q56" s="7" t="s">
        <v>10</v>
      </c>
      <c r="R56" s="7" t="s">
        <v>383</v>
      </c>
      <c r="S56" s="19">
        <f t="shared" si="13"/>
        <v>37866.666666666664</v>
      </c>
      <c r="T56" s="7" t="s">
        <v>3</v>
      </c>
      <c r="U56" s="19">
        <v>23</v>
      </c>
      <c r="V56" s="7" t="s">
        <v>387</v>
      </c>
      <c r="W56" s="19">
        <f t="shared" si="14"/>
        <v>4733.333333333333</v>
      </c>
      <c r="X56" s="7" t="s">
        <v>386</v>
      </c>
      <c r="Y56" s="7" t="s">
        <v>10</v>
      </c>
      <c r="Z56" s="7" t="s">
        <v>383</v>
      </c>
      <c r="AA56" s="7" t="s">
        <v>10</v>
      </c>
      <c r="AB56" s="7" t="s">
        <v>383</v>
      </c>
      <c r="AC56" s="7" t="s">
        <v>10</v>
      </c>
      <c r="AD56" s="7" t="s">
        <v>383</v>
      </c>
      <c r="AE56" s="19">
        <f>K56/30*15</f>
        <v>14200</v>
      </c>
      <c r="AF56" s="7" t="s">
        <v>3</v>
      </c>
      <c r="AG56" s="19">
        <v>0</v>
      </c>
      <c r="AH56" s="7" t="s">
        <v>3</v>
      </c>
      <c r="AI56" s="7" t="s">
        <v>10</v>
      </c>
      <c r="AJ56" s="7" t="s">
        <v>383</v>
      </c>
      <c r="AK56" s="19">
        <f t="shared" si="15"/>
        <v>1560.7800000000002</v>
      </c>
      <c r="AL56" s="7" t="s">
        <v>387</v>
      </c>
      <c r="AM56" s="19">
        <f t="shared" si="3"/>
        <v>2401.2000000000003</v>
      </c>
      <c r="AN56" s="7" t="s">
        <v>4</v>
      </c>
      <c r="AO56" s="19">
        <v>600</v>
      </c>
      <c r="AP56" s="7" t="s">
        <v>3</v>
      </c>
      <c r="AQ56" s="7" t="s">
        <v>10</v>
      </c>
      <c r="AR56" s="7" t="s">
        <v>383</v>
      </c>
      <c r="AS56" s="7" t="s">
        <v>10</v>
      </c>
    </row>
    <row r="57" spans="1:45" s="15" customFormat="1" ht="22.5" customHeight="1">
      <c r="A57" s="17"/>
      <c r="B57" s="4" t="s">
        <v>5</v>
      </c>
      <c r="C57" s="4">
        <v>12</v>
      </c>
      <c r="D57" s="12" t="s">
        <v>115</v>
      </c>
      <c r="E57" s="13" t="s">
        <v>114</v>
      </c>
      <c r="F57" s="5" t="s">
        <v>357</v>
      </c>
      <c r="G57" s="14" t="s">
        <v>195</v>
      </c>
      <c r="H57" s="6" t="s">
        <v>196</v>
      </c>
      <c r="I57" s="6" t="s">
        <v>197</v>
      </c>
      <c r="J57" s="6" t="s">
        <v>354</v>
      </c>
      <c r="K57" s="19">
        <v>28400</v>
      </c>
      <c r="L57" s="19">
        <v>20871.830809999999</v>
      </c>
      <c r="M57" s="7" t="s">
        <v>10</v>
      </c>
      <c r="N57" s="7" t="s">
        <v>10</v>
      </c>
      <c r="O57" s="7" t="s">
        <v>383</v>
      </c>
      <c r="P57" s="7" t="s">
        <v>10</v>
      </c>
      <c r="Q57" s="7" t="s">
        <v>10</v>
      </c>
      <c r="R57" s="7" t="s">
        <v>383</v>
      </c>
      <c r="S57" s="19">
        <f t="shared" si="13"/>
        <v>37866.666666666664</v>
      </c>
      <c r="T57" s="7" t="s">
        <v>3</v>
      </c>
      <c r="U57" s="19">
        <v>23</v>
      </c>
      <c r="V57" s="7" t="s">
        <v>387</v>
      </c>
      <c r="W57" s="19">
        <f t="shared" si="14"/>
        <v>4733.333333333333</v>
      </c>
      <c r="X57" s="7" t="s">
        <v>386</v>
      </c>
      <c r="Y57" s="7" t="s">
        <v>10</v>
      </c>
      <c r="Z57" s="7" t="s">
        <v>383</v>
      </c>
      <c r="AA57" s="7" t="s">
        <v>10</v>
      </c>
      <c r="AB57" s="7" t="s">
        <v>383</v>
      </c>
      <c r="AC57" s="7" t="s">
        <v>10</v>
      </c>
      <c r="AD57" s="7" t="s">
        <v>383</v>
      </c>
      <c r="AE57" s="19">
        <v>0</v>
      </c>
      <c r="AF57" s="7" t="s">
        <v>3</v>
      </c>
      <c r="AG57" s="19">
        <v>0</v>
      </c>
      <c r="AH57" s="7" t="s">
        <v>3</v>
      </c>
      <c r="AI57" s="7" t="s">
        <v>10</v>
      </c>
      <c r="AJ57" s="7" t="s">
        <v>383</v>
      </c>
      <c r="AK57" s="19">
        <f t="shared" si="15"/>
        <v>1560.7800000000002</v>
      </c>
      <c r="AL57" s="7" t="s">
        <v>387</v>
      </c>
      <c r="AM57" s="19">
        <f t="shared" si="3"/>
        <v>2401.2000000000003</v>
      </c>
      <c r="AN57" s="7" t="s">
        <v>4</v>
      </c>
      <c r="AO57" s="19">
        <v>600</v>
      </c>
      <c r="AP57" s="7" t="s">
        <v>3</v>
      </c>
      <c r="AQ57" s="7" t="s">
        <v>10</v>
      </c>
      <c r="AR57" s="7" t="s">
        <v>383</v>
      </c>
      <c r="AS57" s="7" t="s">
        <v>10</v>
      </c>
    </row>
    <row r="58" spans="1:45" s="15" customFormat="1" ht="22.5" customHeight="1">
      <c r="A58" s="17"/>
      <c r="B58" s="4" t="s">
        <v>5</v>
      </c>
      <c r="C58" s="4">
        <v>12</v>
      </c>
      <c r="D58" s="12" t="s">
        <v>131</v>
      </c>
      <c r="E58" s="13" t="s">
        <v>131</v>
      </c>
      <c r="F58" s="5" t="s">
        <v>357</v>
      </c>
      <c r="G58" s="14" t="s">
        <v>200</v>
      </c>
      <c r="H58" s="6" t="s">
        <v>201</v>
      </c>
      <c r="I58" s="6" t="s">
        <v>127</v>
      </c>
      <c r="J58" s="6" t="s">
        <v>353</v>
      </c>
      <c r="K58" s="19">
        <v>27700</v>
      </c>
      <c r="L58" s="19">
        <v>20336.470809999999</v>
      </c>
      <c r="M58" s="7" t="s">
        <v>10</v>
      </c>
      <c r="N58" s="7" t="s">
        <v>10</v>
      </c>
      <c r="O58" s="7" t="s">
        <v>383</v>
      </c>
      <c r="P58" s="7" t="s">
        <v>10</v>
      </c>
      <c r="Q58" s="7" t="s">
        <v>10</v>
      </c>
      <c r="R58" s="7" t="s">
        <v>383</v>
      </c>
      <c r="S58" s="19">
        <f t="shared" si="13"/>
        <v>36933.333333333336</v>
      </c>
      <c r="T58" s="7" t="s">
        <v>3</v>
      </c>
      <c r="U58" s="19">
        <v>0</v>
      </c>
      <c r="V58" s="7" t="s">
        <v>387</v>
      </c>
      <c r="W58" s="19">
        <f t="shared" si="14"/>
        <v>4616.666666666667</v>
      </c>
      <c r="X58" s="7" t="s">
        <v>386</v>
      </c>
      <c r="Y58" s="7" t="s">
        <v>10</v>
      </c>
      <c r="Z58" s="7" t="s">
        <v>383</v>
      </c>
      <c r="AA58" s="7" t="s">
        <v>10</v>
      </c>
      <c r="AB58" s="7" t="s">
        <v>383</v>
      </c>
      <c r="AC58" s="7" t="s">
        <v>10</v>
      </c>
      <c r="AD58" s="7" t="s">
        <v>383</v>
      </c>
      <c r="AE58" s="19">
        <v>0</v>
      </c>
      <c r="AF58" s="7" t="s">
        <v>3</v>
      </c>
      <c r="AG58" s="19">
        <v>0</v>
      </c>
      <c r="AH58" s="7" t="s">
        <v>3</v>
      </c>
      <c r="AI58" s="7" t="s">
        <v>10</v>
      </c>
      <c r="AJ58" s="7" t="s">
        <v>383</v>
      </c>
      <c r="AK58" s="19">
        <f t="shared" si="15"/>
        <v>1560.7800000000002</v>
      </c>
      <c r="AL58" s="7" t="s">
        <v>387</v>
      </c>
      <c r="AM58" s="19">
        <f t="shared" si="3"/>
        <v>2401.2000000000003</v>
      </c>
      <c r="AN58" s="7" t="s">
        <v>4</v>
      </c>
      <c r="AO58" s="19">
        <v>600</v>
      </c>
      <c r="AP58" s="7" t="s">
        <v>3</v>
      </c>
      <c r="AQ58" s="7" t="s">
        <v>10</v>
      </c>
      <c r="AR58" s="7" t="s">
        <v>383</v>
      </c>
      <c r="AS58" s="7" t="s">
        <v>10</v>
      </c>
    </row>
    <row r="59" spans="1:45" s="15" customFormat="1" ht="22.5" customHeight="1">
      <c r="A59" s="17"/>
      <c r="B59" s="4" t="s">
        <v>5</v>
      </c>
      <c r="C59" s="4">
        <v>12</v>
      </c>
      <c r="D59" s="12" t="s">
        <v>131</v>
      </c>
      <c r="E59" s="13" t="s">
        <v>131</v>
      </c>
      <c r="F59" s="5" t="s">
        <v>357</v>
      </c>
      <c r="G59" s="14" t="s">
        <v>202</v>
      </c>
      <c r="H59" s="6" t="s">
        <v>127</v>
      </c>
      <c r="I59" s="6" t="s">
        <v>141</v>
      </c>
      <c r="J59" s="6" t="s">
        <v>353</v>
      </c>
      <c r="K59" s="19">
        <v>27700</v>
      </c>
      <c r="L59" s="19">
        <v>20336.470809999999</v>
      </c>
      <c r="M59" s="7" t="s">
        <v>10</v>
      </c>
      <c r="N59" s="7" t="s">
        <v>10</v>
      </c>
      <c r="O59" s="7" t="s">
        <v>383</v>
      </c>
      <c r="P59" s="7" t="s">
        <v>10</v>
      </c>
      <c r="Q59" s="7" t="s">
        <v>10</v>
      </c>
      <c r="R59" s="7" t="s">
        <v>383</v>
      </c>
      <c r="S59" s="19">
        <f t="shared" si="13"/>
        <v>36933.333333333336</v>
      </c>
      <c r="T59" s="7" t="s">
        <v>3</v>
      </c>
      <c r="U59" s="19">
        <v>23</v>
      </c>
      <c r="V59" s="7" t="s">
        <v>387</v>
      </c>
      <c r="W59" s="19">
        <f t="shared" si="14"/>
        <v>4616.666666666667</v>
      </c>
      <c r="X59" s="7" t="s">
        <v>386</v>
      </c>
      <c r="Y59" s="7" t="s">
        <v>10</v>
      </c>
      <c r="Z59" s="7" t="s">
        <v>383</v>
      </c>
      <c r="AA59" s="7" t="s">
        <v>10</v>
      </c>
      <c r="AB59" s="7" t="s">
        <v>383</v>
      </c>
      <c r="AC59" s="7" t="s">
        <v>10</v>
      </c>
      <c r="AD59" s="7" t="s">
        <v>383</v>
      </c>
      <c r="AE59" s="19">
        <v>0</v>
      </c>
      <c r="AF59" s="7" t="s">
        <v>3</v>
      </c>
      <c r="AG59" s="19">
        <v>0</v>
      </c>
      <c r="AH59" s="7" t="s">
        <v>3</v>
      </c>
      <c r="AI59" s="7" t="s">
        <v>10</v>
      </c>
      <c r="AJ59" s="7" t="s">
        <v>383</v>
      </c>
      <c r="AK59" s="19">
        <f t="shared" si="15"/>
        <v>1560.7800000000002</v>
      </c>
      <c r="AL59" s="7" t="s">
        <v>387</v>
      </c>
      <c r="AM59" s="19">
        <f t="shared" si="3"/>
        <v>2401.2000000000003</v>
      </c>
      <c r="AN59" s="7" t="s">
        <v>4</v>
      </c>
      <c r="AO59" s="19">
        <v>600</v>
      </c>
      <c r="AP59" s="7" t="s">
        <v>3</v>
      </c>
      <c r="AQ59" s="7" t="s">
        <v>10</v>
      </c>
      <c r="AR59" s="7" t="s">
        <v>383</v>
      </c>
      <c r="AS59" s="7" t="s">
        <v>10</v>
      </c>
    </row>
    <row r="60" spans="1:45" s="8" customFormat="1" ht="22.5" customHeight="1">
      <c r="A60" s="17"/>
      <c r="B60" s="4" t="s">
        <v>5</v>
      </c>
      <c r="C60" s="4">
        <v>12</v>
      </c>
      <c r="D60" s="12" t="s">
        <v>115</v>
      </c>
      <c r="E60" s="13" t="s">
        <v>114</v>
      </c>
      <c r="F60" s="5" t="s">
        <v>358</v>
      </c>
      <c r="G60" s="14" t="s">
        <v>215</v>
      </c>
      <c r="H60" s="6" t="s">
        <v>216</v>
      </c>
      <c r="I60" s="6" t="s">
        <v>217</v>
      </c>
      <c r="J60" s="6" t="s">
        <v>354</v>
      </c>
      <c r="K60" s="19">
        <v>23000</v>
      </c>
      <c r="L60" s="19">
        <v>16741.910809999998</v>
      </c>
      <c r="M60" s="7" t="s">
        <v>10</v>
      </c>
      <c r="N60" s="7" t="s">
        <v>10</v>
      </c>
      <c r="O60" s="7" t="s">
        <v>383</v>
      </c>
      <c r="P60" s="7" t="s">
        <v>10</v>
      </c>
      <c r="Q60" s="7" t="s">
        <v>10</v>
      </c>
      <c r="R60" s="7" t="s">
        <v>383</v>
      </c>
      <c r="S60" s="19">
        <f t="shared" si="13"/>
        <v>30666.666666666664</v>
      </c>
      <c r="T60" s="7" t="s">
        <v>3</v>
      </c>
      <c r="U60" s="19">
        <v>0</v>
      </c>
      <c r="V60" s="7" t="s">
        <v>387</v>
      </c>
      <c r="W60" s="19">
        <f t="shared" si="14"/>
        <v>3833.333333333333</v>
      </c>
      <c r="X60" s="7" t="s">
        <v>386</v>
      </c>
      <c r="Y60" s="7" t="s">
        <v>10</v>
      </c>
      <c r="Z60" s="7" t="s">
        <v>383</v>
      </c>
      <c r="AA60" s="7" t="s">
        <v>10</v>
      </c>
      <c r="AB60" s="7" t="s">
        <v>383</v>
      </c>
      <c r="AC60" s="7" t="s">
        <v>10</v>
      </c>
      <c r="AD60" s="7" t="s">
        <v>383</v>
      </c>
      <c r="AE60" s="19">
        <v>0</v>
      </c>
      <c r="AF60" s="7" t="s">
        <v>3</v>
      </c>
      <c r="AG60" s="19">
        <v>0</v>
      </c>
      <c r="AH60" s="7" t="s">
        <v>3</v>
      </c>
      <c r="AI60" s="7" t="s">
        <v>10</v>
      </c>
      <c r="AJ60" s="7" t="s">
        <v>383</v>
      </c>
      <c r="AK60" s="19">
        <f t="shared" si="15"/>
        <v>1495</v>
      </c>
      <c r="AL60" s="7" t="s">
        <v>387</v>
      </c>
      <c r="AM60" s="19">
        <f t="shared" ref="AM60:AM132" si="16">80.04*30</f>
        <v>2401.2000000000003</v>
      </c>
      <c r="AN60" s="7" t="s">
        <v>4</v>
      </c>
      <c r="AO60" s="19">
        <v>600</v>
      </c>
      <c r="AP60" s="7" t="s">
        <v>3</v>
      </c>
      <c r="AQ60" s="7" t="s">
        <v>10</v>
      </c>
      <c r="AR60" s="7" t="s">
        <v>383</v>
      </c>
      <c r="AS60" s="7" t="s">
        <v>10</v>
      </c>
    </row>
    <row r="61" spans="1:45" s="8" customFormat="1" ht="22.5" customHeight="1">
      <c r="A61" s="17"/>
      <c r="B61" s="4" t="s">
        <v>5</v>
      </c>
      <c r="C61" s="4">
        <v>12</v>
      </c>
      <c r="D61" s="12" t="s">
        <v>115</v>
      </c>
      <c r="E61" s="13" t="s">
        <v>114</v>
      </c>
      <c r="F61" s="5" t="s">
        <v>358</v>
      </c>
      <c r="G61" s="14" t="s">
        <v>222</v>
      </c>
      <c r="H61" s="6" t="s">
        <v>67</v>
      </c>
      <c r="I61" s="6" t="s">
        <v>100</v>
      </c>
      <c r="J61" s="6" t="s">
        <v>354</v>
      </c>
      <c r="K61" s="19">
        <v>23000</v>
      </c>
      <c r="L61" s="19">
        <v>16741.910809999998</v>
      </c>
      <c r="M61" s="7" t="s">
        <v>10</v>
      </c>
      <c r="N61" s="7" t="s">
        <v>10</v>
      </c>
      <c r="O61" s="7" t="s">
        <v>383</v>
      </c>
      <c r="P61" s="7" t="s">
        <v>10</v>
      </c>
      <c r="Q61" s="7" t="s">
        <v>10</v>
      </c>
      <c r="R61" s="7" t="s">
        <v>383</v>
      </c>
      <c r="S61" s="19">
        <f t="shared" si="13"/>
        <v>30666.666666666664</v>
      </c>
      <c r="T61" s="7" t="s">
        <v>3</v>
      </c>
      <c r="U61" s="19">
        <v>0</v>
      </c>
      <c r="V61" s="7" t="s">
        <v>387</v>
      </c>
      <c r="W61" s="19">
        <f t="shared" si="14"/>
        <v>3833.333333333333</v>
      </c>
      <c r="X61" s="7" t="s">
        <v>386</v>
      </c>
      <c r="Y61" s="7" t="s">
        <v>10</v>
      </c>
      <c r="Z61" s="7" t="s">
        <v>383</v>
      </c>
      <c r="AA61" s="7" t="s">
        <v>10</v>
      </c>
      <c r="AB61" s="7" t="s">
        <v>383</v>
      </c>
      <c r="AC61" s="7" t="s">
        <v>10</v>
      </c>
      <c r="AD61" s="7" t="s">
        <v>383</v>
      </c>
      <c r="AE61" s="19">
        <v>0</v>
      </c>
      <c r="AF61" s="7" t="s">
        <v>3</v>
      </c>
      <c r="AG61" s="19">
        <v>0</v>
      </c>
      <c r="AH61" s="7" t="s">
        <v>3</v>
      </c>
      <c r="AI61" s="7" t="s">
        <v>10</v>
      </c>
      <c r="AJ61" s="7" t="s">
        <v>383</v>
      </c>
      <c r="AK61" s="19">
        <f t="shared" si="15"/>
        <v>1495</v>
      </c>
      <c r="AL61" s="7" t="s">
        <v>387</v>
      </c>
      <c r="AM61" s="19">
        <f t="shared" si="16"/>
        <v>2401.2000000000003</v>
      </c>
      <c r="AN61" s="7" t="s">
        <v>4</v>
      </c>
      <c r="AO61" s="19">
        <v>600</v>
      </c>
      <c r="AP61" s="7" t="s">
        <v>3</v>
      </c>
      <c r="AQ61" s="7" t="s">
        <v>10</v>
      </c>
      <c r="AR61" s="7" t="s">
        <v>383</v>
      </c>
      <c r="AS61" s="7" t="s">
        <v>10</v>
      </c>
    </row>
    <row r="62" spans="1:45" s="8" customFormat="1" ht="22.5" customHeight="1">
      <c r="A62" s="17"/>
      <c r="B62" s="4" t="s">
        <v>5</v>
      </c>
      <c r="C62" s="4">
        <v>12</v>
      </c>
      <c r="D62" s="12" t="s">
        <v>131</v>
      </c>
      <c r="E62" s="13" t="s">
        <v>114</v>
      </c>
      <c r="F62" s="5" t="s">
        <v>357</v>
      </c>
      <c r="G62" s="14" t="s">
        <v>228</v>
      </c>
      <c r="H62" s="6" t="s">
        <v>229</v>
      </c>
      <c r="I62" s="6" t="s">
        <v>230</v>
      </c>
      <c r="J62" s="6" t="s">
        <v>353</v>
      </c>
      <c r="K62" s="19">
        <v>21900</v>
      </c>
      <c r="L62" s="19">
        <v>15979.99956</v>
      </c>
      <c r="M62" s="7" t="s">
        <v>10</v>
      </c>
      <c r="N62" s="7" t="s">
        <v>10</v>
      </c>
      <c r="O62" s="7" t="s">
        <v>383</v>
      </c>
      <c r="P62" s="7" t="s">
        <v>10</v>
      </c>
      <c r="Q62" s="7" t="s">
        <v>10</v>
      </c>
      <c r="R62" s="7" t="s">
        <v>383</v>
      </c>
      <c r="S62" s="19">
        <f t="shared" si="13"/>
        <v>29200</v>
      </c>
      <c r="T62" s="7" t="s">
        <v>3</v>
      </c>
      <c r="U62" s="19">
        <v>23</v>
      </c>
      <c r="V62" s="7" t="s">
        <v>387</v>
      </c>
      <c r="W62" s="19">
        <f t="shared" si="14"/>
        <v>3650</v>
      </c>
      <c r="X62" s="7" t="s">
        <v>386</v>
      </c>
      <c r="Y62" s="7" t="s">
        <v>10</v>
      </c>
      <c r="Z62" s="7" t="s">
        <v>383</v>
      </c>
      <c r="AA62" s="7" t="s">
        <v>10</v>
      </c>
      <c r="AB62" s="7" t="s">
        <v>383</v>
      </c>
      <c r="AC62" s="7" t="s">
        <v>10</v>
      </c>
      <c r="AD62" s="7" t="s">
        <v>383</v>
      </c>
      <c r="AE62" s="19">
        <f t="shared" ref="AE62" si="17">K62/30*15</f>
        <v>10950</v>
      </c>
      <c r="AF62" s="7" t="s">
        <v>3</v>
      </c>
      <c r="AG62" s="19">
        <v>0</v>
      </c>
      <c r="AH62" s="7" t="s">
        <v>3</v>
      </c>
      <c r="AI62" s="7" t="s">
        <v>10</v>
      </c>
      <c r="AJ62" s="7" t="s">
        <v>383</v>
      </c>
      <c r="AK62" s="19">
        <f t="shared" si="15"/>
        <v>1423.5</v>
      </c>
      <c r="AL62" s="7" t="s">
        <v>387</v>
      </c>
      <c r="AM62" s="19">
        <f t="shared" si="16"/>
        <v>2401.2000000000003</v>
      </c>
      <c r="AN62" s="7" t="s">
        <v>4</v>
      </c>
      <c r="AO62" s="19">
        <v>600</v>
      </c>
      <c r="AP62" s="7" t="s">
        <v>3</v>
      </c>
      <c r="AQ62" s="7" t="s">
        <v>10</v>
      </c>
      <c r="AR62" s="7" t="s">
        <v>383</v>
      </c>
      <c r="AS62" s="7" t="s">
        <v>10</v>
      </c>
    </row>
    <row r="63" spans="1:45" s="11" customFormat="1" ht="22.5" customHeight="1">
      <c r="A63" s="17"/>
      <c r="B63" s="4" t="s">
        <v>5</v>
      </c>
      <c r="C63" s="4">
        <v>11</v>
      </c>
      <c r="D63" s="12" t="s">
        <v>115</v>
      </c>
      <c r="E63" s="13" t="s">
        <v>114</v>
      </c>
      <c r="F63" s="5" t="s">
        <v>357</v>
      </c>
      <c r="G63" s="14" t="s">
        <v>116</v>
      </c>
      <c r="H63" s="6" t="s">
        <v>117</v>
      </c>
      <c r="I63" s="6" t="s">
        <v>118</v>
      </c>
      <c r="J63" s="6" t="s">
        <v>354</v>
      </c>
      <c r="K63" s="19">
        <v>39500</v>
      </c>
      <c r="L63" s="19">
        <v>28922.858249999997</v>
      </c>
      <c r="M63" s="7" t="s">
        <v>10</v>
      </c>
      <c r="N63" s="7" t="s">
        <v>10</v>
      </c>
      <c r="O63" s="7" t="s">
        <v>383</v>
      </c>
      <c r="P63" s="7" t="s">
        <v>10</v>
      </c>
      <c r="Q63" s="7" t="s">
        <v>10</v>
      </c>
      <c r="R63" s="7" t="s">
        <v>383</v>
      </c>
      <c r="S63" s="19">
        <f t="shared" si="0"/>
        <v>52666.666666666672</v>
      </c>
      <c r="T63" s="7" t="s">
        <v>3</v>
      </c>
      <c r="U63" s="19">
        <v>41</v>
      </c>
      <c r="V63" s="7" t="s">
        <v>387</v>
      </c>
      <c r="W63" s="19">
        <f t="shared" si="1"/>
        <v>6583.3333333333339</v>
      </c>
      <c r="X63" s="7" t="s">
        <v>386</v>
      </c>
      <c r="Y63" s="7" t="s">
        <v>10</v>
      </c>
      <c r="Z63" s="7" t="s">
        <v>383</v>
      </c>
      <c r="AA63" s="7" t="s">
        <v>10</v>
      </c>
      <c r="AB63" s="7" t="s">
        <v>383</v>
      </c>
      <c r="AC63" s="7" t="s">
        <v>10</v>
      </c>
      <c r="AD63" s="7" t="s">
        <v>383</v>
      </c>
      <c r="AE63" s="19">
        <f>K63/30*25</f>
        <v>32916.666666666672</v>
      </c>
      <c r="AF63" s="7" t="s">
        <v>3</v>
      </c>
      <c r="AG63" s="19">
        <v>0</v>
      </c>
      <c r="AH63" s="7" t="s">
        <v>3</v>
      </c>
      <c r="AI63" s="7" t="s">
        <v>10</v>
      </c>
      <c r="AJ63" s="7" t="s">
        <v>383</v>
      </c>
      <c r="AK63" s="19">
        <f t="shared" si="2"/>
        <v>1560.7800000000002</v>
      </c>
      <c r="AL63" s="7" t="s">
        <v>387</v>
      </c>
      <c r="AM63" s="19">
        <f t="shared" si="3"/>
        <v>2401.2000000000003</v>
      </c>
      <c r="AN63" s="7" t="s">
        <v>4</v>
      </c>
      <c r="AO63" s="19">
        <v>600</v>
      </c>
      <c r="AP63" s="7" t="s">
        <v>3</v>
      </c>
      <c r="AQ63" s="7" t="s">
        <v>10</v>
      </c>
      <c r="AR63" s="7" t="s">
        <v>383</v>
      </c>
      <c r="AS63" s="7" t="s">
        <v>10</v>
      </c>
    </row>
    <row r="64" spans="1:45" s="11" customFormat="1" ht="22.5" customHeight="1">
      <c r="A64" s="17"/>
      <c r="B64" s="4" t="s">
        <v>5</v>
      </c>
      <c r="C64" s="4">
        <v>11</v>
      </c>
      <c r="D64" s="12" t="s">
        <v>115</v>
      </c>
      <c r="E64" s="13" t="s">
        <v>114</v>
      </c>
      <c r="F64" s="5" t="s">
        <v>357</v>
      </c>
      <c r="G64" s="14" t="s">
        <v>128</v>
      </c>
      <c r="H64" s="6" t="s">
        <v>129</v>
      </c>
      <c r="I64" s="6" t="s">
        <v>130</v>
      </c>
      <c r="J64" s="6" t="s">
        <v>354</v>
      </c>
      <c r="K64" s="19">
        <v>36100</v>
      </c>
      <c r="L64" s="19">
        <v>26542.858249999997</v>
      </c>
      <c r="M64" s="7" t="s">
        <v>10</v>
      </c>
      <c r="N64" s="7" t="s">
        <v>10</v>
      </c>
      <c r="O64" s="7" t="s">
        <v>383</v>
      </c>
      <c r="P64" s="7" t="s">
        <v>10</v>
      </c>
      <c r="Q64" s="7" t="s">
        <v>10</v>
      </c>
      <c r="R64" s="7" t="s">
        <v>383</v>
      </c>
      <c r="S64" s="19">
        <f t="shared" si="0"/>
        <v>48133.333333333328</v>
      </c>
      <c r="T64" s="7" t="s">
        <v>3</v>
      </c>
      <c r="U64" s="19">
        <v>54.5</v>
      </c>
      <c r="V64" s="7" t="s">
        <v>387</v>
      </c>
      <c r="W64" s="19">
        <f t="shared" si="1"/>
        <v>6016.6666666666661</v>
      </c>
      <c r="X64" s="7" t="s">
        <v>386</v>
      </c>
      <c r="Y64" s="7" t="s">
        <v>10</v>
      </c>
      <c r="Z64" s="7" t="s">
        <v>383</v>
      </c>
      <c r="AA64" s="7" t="s">
        <v>10</v>
      </c>
      <c r="AB64" s="7" t="s">
        <v>383</v>
      </c>
      <c r="AC64" s="7" t="s">
        <v>10</v>
      </c>
      <c r="AD64" s="7" t="s">
        <v>383</v>
      </c>
      <c r="AE64" s="19">
        <f>K64/30*30</f>
        <v>36100</v>
      </c>
      <c r="AF64" s="7" t="s">
        <v>3</v>
      </c>
      <c r="AG64" s="19">
        <v>0</v>
      </c>
      <c r="AH64" s="7" t="s">
        <v>3</v>
      </c>
      <c r="AI64" s="7" t="s">
        <v>10</v>
      </c>
      <c r="AJ64" s="7" t="s">
        <v>383</v>
      </c>
      <c r="AK64" s="19">
        <f t="shared" si="2"/>
        <v>1560.7800000000002</v>
      </c>
      <c r="AL64" s="7" t="s">
        <v>387</v>
      </c>
      <c r="AM64" s="19">
        <f t="shared" si="3"/>
        <v>2401.2000000000003</v>
      </c>
      <c r="AN64" s="7" t="s">
        <v>4</v>
      </c>
      <c r="AO64" s="19">
        <v>600</v>
      </c>
      <c r="AP64" s="7" t="s">
        <v>3</v>
      </c>
      <c r="AQ64" s="7" t="s">
        <v>10</v>
      </c>
      <c r="AR64" s="7" t="s">
        <v>383</v>
      </c>
      <c r="AS64" s="7" t="s">
        <v>10</v>
      </c>
    </row>
    <row r="65" spans="1:45" s="11" customFormat="1" ht="28.5">
      <c r="A65" s="17"/>
      <c r="B65" s="4" t="s">
        <v>5</v>
      </c>
      <c r="C65" s="4">
        <v>11</v>
      </c>
      <c r="D65" s="12" t="s">
        <v>138</v>
      </c>
      <c r="E65" s="13" t="s">
        <v>114</v>
      </c>
      <c r="F65" s="9" t="s">
        <v>359</v>
      </c>
      <c r="G65" s="14" t="s">
        <v>139</v>
      </c>
      <c r="H65" s="6" t="s">
        <v>140</v>
      </c>
      <c r="I65" s="6" t="s">
        <v>141</v>
      </c>
      <c r="J65" s="6" t="s">
        <v>353</v>
      </c>
      <c r="K65" s="19">
        <v>35300</v>
      </c>
      <c r="L65" s="19">
        <v>25982.858249999997</v>
      </c>
      <c r="M65" s="7" t="s">
        <v>10</v>
      </c>
      <c r="N65" s="7" t="s">
        <v>10</v>
      </c>
      <c r="O65" s="7" t="s">
        <v>383</v>
      </c>
      <c r="P65" s="7" t="s">
        <v>10</v>
      </c>
      <c r="Q65" s="7" t="s">
        <v>10</v>
      </c>
      <c r="R65" s="7" t="s">
        <v>383</v>
      </c>
      <c r="S65" s="19">
        <f t="shared" si="0"/>
        <v>47066.666666666672</v>
      </c>
      <c r="T65" s="7" t="s">
        <v>3</v>
      </c>
      <c r="U65" s="19">
        <v>23</v>
      </c>
      <c r="V65" s="7" t="s">
        <v>387</v>
      </c>
      <c r="W65" s="19">
        <f t="shared" si="1"/>
        <v>5883.3333333333339</v>
      </c>
      <c r="X65" s="7" t="s">
        <v>386</v>
      </c>
      <c r="Y65" s="7" t="s">
        <v>10</v>
      </c>
      <c r="Z65" s="7" t="s">
        <v>383</v>
      </c>
      <c r="AA65" s="7" t="s">
        <v>10</v>
      </c>
      <c r="AB65" s="7" t="s">
        <v>383</v>
      </c>
      <c r="AC65" s="7" t="s">
        <v>10</v>
      </c>
      <c r="AD65" s="7" t="s">
        <v>383</v>
      </c>
      <c r="AE65" s="19">
        <f>K65/30*15</f>
        <v>17650</v>
      </c>
      <c r="AF65" s="7" t="s">
        <v>3</v>
      </c>
      <c r="AG65" s="19">
        <v>0</v>
      </c>
      <c r="AH65" s="7" t="s">
        <v>3</v>
      </c>
      <c r="AI65" s="7" t="s">
        <v>10</v>
      </c>
      <c r="AJ65" s="7" t="s">
        <v>383</v>
      </c>
      <c r="AK65" s="19">
        <f t="shared" si="2"/>
        <v>1560.7800000000002</v>
      </c>
      <c r="AL65" s="7" t="s">
        <v>387</v>
      </c>
      <c r="AM65" s="19">
        <f t="shared" si="3"/>
        <v>2401.2000000000003</v>
      </c>
      <c r="AN65" s="7" t="s">
        <v>4</v>
      </c>
      <c r="AO65" s="19">
        <v>600</v>
      </c>
      <c r="AP65" s="7" t="s">
        <v>3</v>
      </c>
      <c r="AQ65" s="7" t="s">
        <v>10</v>
      </c>
      <c r="AR65" s="7" t="s">
        <v>383</v>
      </c>
      <c r="AS65" s="7" t="s">
        <v>10</v>
      </c>
    </row>
    <row r="66" spans="1:45" s="11" customFormat="1" ht="22.5" customHeight="1">
      <c r="A66" s="17"/>
      <c r="B66" s="4" t="s">
        <v>5</v>
      </c>
      <c r="C66" s="4">
        <v>11</v>
      </c>
      <c r="D66" s="12" t="s">
        <v>115</v>
      </c>
      <c r="E66" s="13" t="s">
        <v>114</v>
      </c>
      <c r="F66" s="5" t="s">
        <v>360</v>
      </c>
      <c r="G66" s="14" t="s">
        <v>142</v>
      </c>
      <c r="H66" s="6" t="s">
        <v>143</v>
      </c>
      <c r="I66" s="6" t="s">
        <v>43</v>
      </c>
      <c r="J66" s="6" t="s">
        <v>354</v>
      </c>
      <c r="K66" s="19">
        <v>35200</v>
      </c>
      <c r="L66" s="19">
        <v>25912.858249999997</v>
      </c>
      <c r="M66" s="7" t="s">
        <v>10</v>
      </c>
      <c r="N66" s="7" t="s">
        <v>10</v>
      </c>
      <c r="O66" s="7" t="s">
        <v>383</v>
      </c>
      <c r="P66" s="7" t="s">
        <v>10</v>
      </c>
      <c r="Q66" s="7" t="s">
        <v>10</v>
      </c>
      <c r="R66" s="7" t="s">
        <v>383</v>
      </c>
      <c r="S66" s="19">
        <f t="shared" si="0"/>
        <v>46933.333333333328</v>
      </c>
      <c r="T66" s="7" t="s">
        <v>3</v>
      </c>
      <c r="U66" s="19">
        <v>27.5</v>
      </c>
      <c r="V66" s="7" t="s">
        <v>387</v>
      </c>
      <c r="W66" s="19">
        <f t="shared" si="1"/>
        <v>5866.6666666666661</v>
      </c>
      <c r="X66" s="7" t="s">
        <v>386</v>
      </c>
      <c r="Y66" s="7" t="s">
        <v>10</v>
      </c>
      <c r="Z66" s="7" t="s">
        <v>383</v>
      </c>
      <c r="AA66" s="7" t="s">
        <v>10</v>
      </c>
      <c r="AB66" s="7" t="s">
        <v>383</v>
      </c>
      <c r="AC66" s="7" t="s">
        <v>10</v>
      </c>
      <c r="AD66" s="7" t="s">
        <v>383</v>
      </c>
      <c r="AE66" s="19">
        <f>K66/30*20</f>
        <v>23466.666666666664</v>
      </c>
      <c r="AF66" s="7" t="s">
        <v>3</v>
      </c>
      <c r="AG66" s="19">
        <v>0</v>
      </c>
      <c r="AH66" s="7" t="s">
        <v>3</v>
      </c>
      <c r="AI66" s="7" t="s">
        <v>10</v>
      </c>
      <c r="AJ66" s="7" t="s">
        <v>383</v>
      </c>
      <c r="AK66" s="19">
        <f t="shared" si="2"/>
        <v>1560.7800000000002</v>
      </c>
      <c r="AL66" s="7" t="s">
        <v>387</v>
      </c>
      <c r="AM66" s="19">
        <f t="shared" si="3"/>
        <v>2401.2000000000003</v>
      </c>
      <c r="AN66" s="7" t="s">
        <v>4</v>
      </c>
      <c r="AO66" s="19">
        <v>600</v>
      </c>
      <c r="AP66" s="7" t="s">
        <v>3</v>
      </c>
      <c r="AQ66" s="7" t="s">
        <v>10</v>
      </c>
      <c r="AR66" s="7" t="s">
        <v>383</v>
      </c>
      <c r="AS66" s="7" t="s">
        <v>10</v>
      </c>
    </row>
    <row r="67" spans="1:45" s="11" customFormat="1" ht="22.5" customHeight="1">
      <c r="A67" s="17"/>
      <c r="B67" s="4" t="s">
        <v>5</v>
      </c>
      <c r="C67" s="4">
        <v>11</v>
      </c>
      <c r="D67" s="12" t="s">
        <v>115</v>
      </c>
      <c r="E67" s="13" t="s">
        <v>114</v>
      </c>
      <c r="F67" s="5" t="s">
        <v>360</v>
      </c>
      <c r="G67" s="14" t="s">
        <v>146</v>
      </c>
      <c r="H67" s="6" t="s">
        <v>147</v>
      </c>
      <c r="I67" s="6" t="s">
        <v>54</v>
      </c>
      <c r="J67" s="6" t="s">
        <v>354</v>
      </c>
      <c r="K67" s="19">
        <v>34400</v>
      </c>
      <c r="L67" s="19">
        <v>25352.858249999997</v>
      </c>
      <c r="M67" s="7" t="s">
        <v>10</v>
      </c>
      <c r="N67" s="7" t="s">
        <v>10</v>
      </c>
      <c r="O67" s="7" t="s">
        <v>383</v>
      </c>
      <c r="P67" s="7" t="s">
        <v>10</v>
      </c>
      <c r="Q67" s="7" t="s">
        <v>10</v>
      </c>
      <c r="R67" s="7" t="s">
        <v>383</v>
      </c>
      <c r="S67" s="19">
        <f t="shared" si="0"/>
        <v>45866.666666666672</v>
      </c>
      <c r="T67" s="7" t="s">
        <v>3</v>
      </c>
      <c r="U67" s="19">
        <v>23</v>
      </c>
      <c r="V67" s="7" t="s">
        <v>387</v>
      </c>
      <c r="W67" s="19">
        <f t="shared" si="1"/>
        <v>5733.3333333333339</v>
      </c>
      <c r="X67" s="7" t="s">
        <v>386</v>
      </c>
      <c r="Y67" s="7" t="s">
        <v>10</v>
      </c>
      <c r="Z67" s="7" t="s">
        <v>383</v>
      </c>
      <c r="AA67" s="7" t="s">
        <v>10</v>
      </c>
      <c r="AB67" s="7" t="s">
        <v>383</v>
      </c>
      <c r="AC67" s="7" t="s">
        <v>10</v>
      </c>
      <c r="AD67" s="7" t="s">
        <v>383</v>
      </c>
      <c r="AE67" s="19">
        <f t="shared" ref="AE67:AE71" si="18">K67/30*15</f>
        <v>17200</v>
      </c>
      <c r="AF67" s="7" t="s">
        <v>3</v>
      </c>
      <c r="AG67" s="19">
        <v>0</v>
      </c>
      <c r="AH67" s="7" t="s">
        <v>3</v>
      </c>
      <c r="AI67" s="7" t="s">
        <v>10</v>
      </c>
      <c r="AJ67" s="7" t="s">
        <v>383</v>
      </c>
      <c r="AK67" s="19">
        <f t="shared" si="2"/>
        <v>1560.7800000000002</v>
      </c>
      <c r="AL67" s="7" t="s">
        <v>387</v>
      </c>
      <c r="AM67" s="19">
        <f t="shared" si="3"/>
        <v>2401.2000000000003</v>
      </c>
      <c r="AN67" s="7" t="s">
        <v>4</v>
      </c>
      <c r="AO67" s="19">
        <v>600</v>
      </c>
      <c r="AP67" s="7" t="s">
        <v>3</v>
      </c>
      <c r="AQ67" s="7" t="s">
        <v>10</v>
      </c>
      <c r="AR67" s="7" t="s">
        <v>383</v>
      </c>
      <c r="AS67" s="7" t="s">
        <v>10</v>
      </c>
    </row>
    <row r="68" spans="1:45" s="11" customFormat="1" ht="22.5" customHeight="1">
      <c r="A68" s="17"/>
      <c r="B68" s="4" t="s">
        <v>5</v>
      </c>
      <c r="C68" s="4">
        <v>11</v>
      </c>
      <c r="D68" s="12" t="s">
        <v>131</v>
      </c>
      <c r="E68" s="13" t="s">
        <v>114</v>
      </c>
      <c r="F68" s="5" t="s">
        <v>360</v>
      </c>
      <c r="G68" s="14" t="s">
        <v>148</v>
      </c>
      <c r="H68" s="6" t="s">
        <v>149</v>
      </c>
      <c r="I68" s="6" t="s">
        <v>150</v>
      </c>
      <c r="J68" s="6" t="s">
        <v>353</v>
      </c>
      <c r="K68" s="19">
        <v>34000</v>
      </c>
      <c r="L68" s="19">
        <v>25072.858249999997</v>
      </c>
      <c r="M68" s="7" t="s">
        <v>10</v>
      </c>
      <c r="N68" s="7" t="s">
        <v>10</v>
      </c>
      <c r="O68" s="7" t="s">
        <v>383</v>
      </c>
      <c r="P68" s="7" t="s">
        <v>10</v>
      </c>
      <c r="Q68" s="7" t="s">
        <v>10</v>
      </c>
      <c r="R68" s="7" t="s">
        <v>383</v>
      </c>
      <c r="S68" s="19">
        <f t="shared" si="0"/>
        <v>45333.333333333328</v>
      </c>
      <c r="T68" s="7" t="s">
        <v>3</v>
      </c>
      <c r="U68" s="19">
        <v>23</v>
      </c>
      <c r="V68" s="7" t="s">
        <v>387</v>
      </c>
      <c r="W68" s="19">
        <f t="shared" si="1"/>
        <v>5666.6666666666661</v>
      </c>
      <c r="X68" s="7" t="s">
        <v>386</v>
      </c>
      <c r="Y68" s="7" t="s">
        <v>10</v>
      </c>
      <c r="Z68" s="7" t="s">
        <v>383</v>
      </c>
      <c r="AA68" s="7" t="s">
        <v>10</v>
      </c>
      <c r="AB68" s="7" t="s">
        <v>383</v>
      </c>
      <c r="AC68" s="7" t="s">
        <v>10</v>
      </c>
      <c r="AD68" s="7" t="s">
        <v>383</v>
      </c>
      <c r="AE68" s="19">
        <f t="shared" si="18"/>
        <v>17000</v>
      </c>
      <c r="AF68" s="7" t="s">
        <v>3</v>
      </c>
      <c r="AG68" s="19">
        <v>0</v>
      </c>
      <c r="AH68" s="7" t="s">
        <v>3</v>
      </c>
      <c r="AI68" s="7" t="s">
        <v>10</v>
      </c>
      <c r="AJ68" s="7" t="s">
        <v>383</v>
      </c>
      <c r="AK68" s="19">
        <f t="shared" si="2"/>
        <v>1560.7800000000002</v>
      </c>
      <c r="AL68" s="7" t="s">
        <v>387</v>
      </c>
      <c r="AM68" s="19">
        <f t="shared" si="3"/>
        <v>2401.2000000000003</v>
      </c>
      <c r="AN68" s="7" t="s">
        <v>4</v>
      </c>
      <c r="AO68" s="19">
        <v>600</v>
      </c>
      <c r="AP68" s="7" t="s">
        <v>3</v>
      </c>
      <c r="AQ68" s="7" t="s">
        <v>10</v>
      </c>
      <c r="AR68" s="7" t="s">
        <v>383</v>
      </c>
      <c r="AS68" s="7" t="s">
        <v>10</v>
      </c>
    </row>
    <row r="69" spans="1:45" s="11" customFormat="1" ht="22.5" customHeight="1">
      <c r="A69" s="17"/>
      <c r="B69" s="4" t="s">
        <v>5</v>
      </c>
      <c r="C69" s="4">
        <v>11</v>
      </c>
      <c r="D69" s="12" t="s">
        <v>115</v>
      </c>
      <c r="E69" s="13" t="s">
        <v>114</v>
      </c>
      <c r="F69" s="5" t="s">
        <v>360</v>
      </c>
      <c r="G69" s="14" t="s">
        <v>155</v>
      </c>
      <c r="H69" s="6" t="s">
        <v>156</v>
      </c>
      <c r="I69" s="6" t="s">
        <v>157</v>
      </c>
      <c r="J69" s="6" t="s">
        <v>354</v>
      </c>
      <c r="K69" s="19">
        <v>33100</v>
      </c>
      <c r="L69" s="19">
        <v>24442.858249999997</v>
      </c>
      <c r="M69" s="7" t="s">
        <v>10</v>
      </c>
      <c r="N69" s="7" t="s">
        <v>10</v>
      </c>
      <c r="O69" s="7" t="s">
        <v>383</v>
      </c>
      <c r="P69" s="7" t="s">
        <v>10</v>
      </c>
      <c r="Q69" s="7" t="s">
        <v>10</v>
      </c>
      <c r="R69" s="7" t="s">
        <v>383</v>
      </c>
      <c r="S69" s="19">
        <f t="shared" si="0"/>
        <v>44133.333333333328</v>
      </c>
      <c r="T69" s="7" t="s">
        <v>3</v>
      </c>
      <c r="U69" s="19">
        <v>23</v>
      </c>
      <c r="V69" s="7" t="s">
        <v>387</v>
      </c>
      <c r="W69" s="19">
        <f t="shared" si="1"/>
        <v>5516.6666666666661</v>
      </c>
      <c r="X69" s="7" t="s">
        <v>386</v>
      </c>
      <c r="Y69" s="7" t="s">
        <v>10</v>
      </c>
      <c r="Z69" s="7" t="s">
        <v>383</v>
      </c>
      <c r="AA69" s="7" t="s">
        <v>10</v>
      </c>
      <c r="AB69" s="7" t="s">
        <v>383</v>
      </c>
      <c r="AC69" s="7" t="s">
        <v>10</v>
      </c>
      <c r="AD69" s="7" t="s">
        <v>383</v>
      </c>
      <c r="AE69" s="19">
        <f t="shared" si="18"/>
        <v>16550</v>
      </c>
      <c r="AF69" s="7" t="s">
        <v>3</v>
      </c>
      <c r="AG69" s="19">
        <v>0</v>
      </c>
      <c r="AH69" s="7" t="s">
        <v>3</v>
      </c>
      <c r="AI69" s="7" t="s">
        <v>10</v>
      </c>
      <c r="AJ69" s="7" t="s">
        <v>383</v>
      </c>
      <c r="AK69" s="19">
        <f t="shared" si="2"/>
        <v>1560.7800000000002</v>
      </c>
      <c r="AL69" s="7" t="s">
        <v>387</v>
      </c>
      <c r="AM69" s="19">
        <f t="shared" si="3"/>
        <v>2401.2000000000003</v>
      </c>
      <c r="AN69" s="7" t="s">
        <v>4</v>
      </c>
      <c r="AO69" s="19">
        <v>600</v>
      </c>
      <c r="AP69" s="7" t="s">
        <v>3</v>
      </c>
      <c r="AQ69" s="7" t="s">
        <v>10</v>
      </c>
      <c r="AR69" s="7" t="s">
        <v>383</v>
      </c>
      <c r="AS69" s="7" t="s">
        <v>10</v>
      </c>
    </row>
    <row r="70" spans="1:45" s="11" customFormat="1" ht="22.5" customHeight="1">
      <c r="A70" s="17"/>
      <c r="B70" s="4" t="s">
        <v>5</v>
      </c>
      <c r="C70" s="4">
        <v>11</v>
      </c>
      <c r="D70" s="12" t="s">
        <v>115</v>
      </c>
      <c r="E70" s="13" t="s">
        <v>114</v>
      </c>
      <c r="F70" s="5" t="s">
        <v>360</v>
      </c>
      <c r="G70" s="14" t="s">
        <v>161</v>
      </c>
      <c r="H70" s="6" t="s">
        <v>162</v>
      </c>
      <c r="I70" s="6" t="s">
        <v>163</v>
      </c>
      <c r="J70" s="6" t="s">
        <v>354</v>
      </c>
      <c r="K70" s="19">
        <v>32600</v>
      </c>
      <c r="L70" s="19">
        <v>24083.990809999999</v>
      </c>
      <c r="M70" s="7" t="s">
        <v>10</v>
      </c>
      <c r="N70" s="7" t="s">
        <v>10</v>
      </c>
      <c r="O70" s="7" t="s">
        <v>383</v>
      </c>
      <c r="P70" s="7" t="s">
        <v>10</v>
      </c>
      <c r="Q70" s="7" t="s">
        <v>10</v>
      </c>
      <c r="R70" s="7" t="s">
        <v>383</v>
      </c>
      <c r="S70" s="19">
        <f t="shared" si="0"/>
        <v>43466.666666666672</v>
      </c>
      <c r="T70" s="7" t="s">
        <v>3</v>
      </c>
      <c r="U70" s="19">
        <v>23</v>
      </c>
      <c r="V70" s="7" t="s">
        <v>387</v>
      </c>
      <c r="W70" s="19">
        <f t="shared" si="1"/>
        <v>5433.3333333333339</v>
      </c>
      <c r="X70" s="7" t="s">
        <v>386</v>
      </c>
      <c r="Y70" s="7" t="s">
        <v>10</v>
      </c>
      <c r="Z70" s="7" t="s">
        <v>383</v>
      </c>
      <c r="AA70" s="7" t="s">
        <v>10</v>
      </c>
      <c r="AB70" s="7" t="s">
        <v>383</v>
      </c>
      <c r="AC70" s="7" t="s">
        <v>10</v>
      </c>
      <c r="AD70" s="7" t="s">
        <v>383</v>
      </c>
      <c r="AE70" s="19">
        <f t="shared" si="18"/>
        <v>16300.000000000002</v>
      </c>
      <c r="AF70" s="7" t="s">
        <v>3</v>
      </c>
      <c r="AG70" s="19">
        <v>0</v>
      </c>
      <c r="AH70" s="7" t="s">
        <v>3</v>
      </c>
      <c r="AI70" s="7" t="s">
        <v>10</v>
      </c>
      <c r="AJ70" s="7" t="s">
        <v>383</v>
      </c>
      <c r="AK70" s="19">
        <f t="shared" si="2"/>
        <v>1560.7800000000002</v>
      </c>
      <c r="AL70" s="7" t="s">
        <v>387</v>
      </c>
      <c r="AM70" s="19">
        <f t="shared" si="3"/>
        <v>2401.2000000000003</v>
      </c>
      <c r="AN70" s="7" t="s">
        <v>4</v>
      </c>
      <c r="AO70" s="19">
        <v>600</v>
      </c>
      <c r="AP70" s="7" t="s">
        <v>3</v>
      </c>
      <c r="AQ70" s="7" t="s">
        <v>10</v>
      </c>
      <c r="AR70" s="7" t="s">
        <v>383</v>
      </c>
      <c r="AS70" s="7" t="s">
        <v>10</v>
      </c>
    </row>
    <row r="71" spans="1:45" s="11" customFormat="1" ht="28.5">
      <c r="A71" s="17"/>
      <c r="B71" s="4" t="s">
        <v>5</v>
      </c>
      <c r="C71" s="4">
        <v>11</v>
      </c>
      <c r="D71" s="12" t="s">
        <v>165</v>
      </c>
      <c r="E71" s="13" t="s">
        <v>164</v>
      </c>
      <c r="F71" s="9" t="s">
        <v>359</v>
      </c>
      <c r="G71" s="14" t="s">
        <v>166</v>
      </c>
      <c r="H71" s="6" t="s">
        <v>100</v>
      </c>
      <c r="I71" s="6" t="s">
        <v>167</v>
      </c>
      <c r="J71" s="6" t="s">
        <v>353</v>
      </c>
      <c r="K71" s="19">
        <v>30600</v>
      </c>
      <c r="L71" s="19">
        <v>22554.390809999997</v>
      </c>
      <c r="M71" s="7" t="s">
        <v>10</v>
      </c>
      <c r="N71" s="7" t="s">
        <v>10</v>
      </c>
      <c r="O71" s="7" t="s">
        <v>383</v>
      </c>
      <c r="P71" s="7" t="s">
        <v>10</v>
      </c>
      <c r="Q71" s="7" t="s">
        <v>10</v>
      </c>
      <c r="R71" s="7" t="s">
        <v>383</v>
      </c>
      <c r="S71" s="19">
        <f t="shared" si="0"/>
        <v>40800</v>
      </c>
      <c r="T71" s="7" t="s">
        <v>3</v>
      </c>
      <c r="U71" s="19">
        <v>23</v>
      </c>
      <c r="V71" s="7" t="s">
        <v>387</v>
      </c>
      <c r="W71" s="19">
        <f t="shared" si="1"/>
        <v>5100</v>
      </c>
      <c r="X71" s="7" t="s">
        <v>386</v>
      </c>
      <c r="Y71" s="7" t="s">
        <v>10</v>
      </c>
      <c r="Z71" s="7" t="s">
        <v>383</v>
      </c>
      <c r="AA71" s="7" t="s">
        <v>10</v>
      </c>
      <c r="AB71" s="7" t="s">
        <v>383</v>
      </c>
      <c r="AC71" s="7" t="s">
        <v>10</v>
      </c>
      <c r="AD71" s="7" t="s">
        <v>383</v>
      </c>
      <c r="AE71" s="19">
        <f t="shared" si="18"/>
        <v>15300</v>
      </c>
      <c r="AF71" s="7" t="s">
        <v>3</v>
      </c>
      <c r="AG71" s="19">
        <v>0</v>
      </c>
      <c r="AH71" s="7" t="s">
        <v>3</v>
      </c>
      <c r="AI71" s="7" t="s">
        <v>10</v>
      </c>
      <c r="AJ71" s="7" t="s">
        <v>383</v>
      </c>
      <c r="AK71" s="19">
        <f t="shared" si="2"/>
        <v>1560.7800000000002</v>
      </c>
      <c r="AL71" s="7" t="s">
        <v>387</v>
      </c>
      <c r="AM71" s="19">
        <f t="shared" si="3"/>
        <v>2401.2000000000003</v>
      </c>
      <c r="AN71" s="7" t="s">
        <v>4</v>
      </c>
      <c r="AO71" s="19">
        <v>600</v>
      </c>
      <c r="AP71" s="7" t="s">
        <v>3</v>
      </c>
      <c r="AQ71" s="7" t="s">
        <v>10</v>
      </c>
      <c r="AR71" s="7" t="s">
        <v>383</v>
      </c>
      <c r="AS71" s="7" t="s">
        <v>10</v>
      </c>
    </row>
    <row r="72" spans="1:45" s="11" customFormat="1" ht="22.5" customHeight="1">
      <c r="A72" s="17"/>
      <c r="B72" s="4" t="s">
        <v>5</v>
      </c>
      <c r="C72" s="4">
        <v>11</v>
      </c>
      <c r="D72" s="12" t="s">
        <v>168</v>
      </c>
      <c r="E72" s="13" t="s">
        <v>114</v>
      </c>
      <c r="F72" s="9" t="s">
        <v>356</v>
      </c>
      <c r="G72" s="14" t="s">
        <v>169</v>
      </c>
      <c r="H72" s="6" t="s">
        <v>170</v>
      </c>
      <c r="I72" s="6" t="s">
        <v>105</v>
      </c>
      <c r="J72" s="6" t="s">
        <v>354</v>
      </c>
      <c r="K72" s="19">
        <v>30300</v>
      </c>
      <c r="L72" s="19">
        <v>22324.950809999998</v>
      </c>
      <c r="M72" s="7" t="s">
        <v>10</v>
      </c>
      <c r="N72" s="7" t="s">
        <v>10</v>
      </c>
      <c r="O72" s="7" t="s">
        <v>383</v>
      </c>
      <c r="P72" s="7" t="s">
        <v>10</v>
      </c>
      <c r="Q72" s="7" t="s">
        <v>10</v>
      </c>
      <c r="R72" s="7" t="s">
        <v>383</v>
      </c>
      <c r="S72" s="19">
        <f t="shared" si="0"/>
        <v>40400</v>
      </c>
      <c r="T72" s="7" t="s">
        <v>3</v>
      </c>
      <c r="U72" s="19">
        <v>27.5</v>
      </c>
      <c r="V72" s="7" t="s">
        <v>387</v>
      </c>
      <c r="W72" s="19">
        <f t="shared" si="1"/>
        <v>5050</v>
      </c>
      <c r="X72" s="7" t="s">
        <v>386</v>
      </c>
      <c r="Y72" s="7" t="s">
        <v>10</v>
      </c>
      <c r="Z72" s="7" t="s">
        <v>383</v>
      </c>
      <c r="AA72" s="7" t="s">
        <v>10</v>
      </c>
      <c r="AB72" s="7" t="s">
        <v>383</v>
      </c>
      <c r="AC72" s="7" t="s">
        <v>10</v>
      </c>
      <c r="AD72" s="7" t="s">
        <v>383</v>
      </c>
      <c r="AE72" s="19">
        <f t="shared" ref="AE72" si="19">K72/30*20</f>
        <v>20200</v>
      </c>
      <c r="AF72" s="7" t="s">
        <v>3</v>
      </c>
      <c r="AG72" s="19">
        <v>0</v>
      </c>
      <c r="AH72" s="7" t="s">
        <v>3</v>
      </c>
      <c r="AI72" s="7" t="s">
        <v>10</v>
      </c>
      <c r="AJ72" s="7" t="s">
        <v>383</v>
      </c>
      <c r="AK72" s="19">
        <f t="shared" si="2"/>
        <v>1560.7800000000002</v>
      </c>
      <c r="AL72" s="7" t="s">
        <v>387</v>
      </c>
      <c r="AM72" s="19">
        <f t="shared" si="3"/>
        <v>2401.2000000000003</v>
      </c>
      <c r="AN72" s="7" t="s">
        <v>4</v>
      </c>
      <c r="AO72" s="19">
        <v>600</v>
      </c>
      <c r="AP72" s="7" t="s">
        <v>3</v>
      </c>
      <c r="AQ72" s="7" t="s">
        <v>10</v>
      </c>
      <c r="AR72" s="7" t="s">
        <v>383</v>
      </c>
      <c r="AS72" s="7" t="s">
        <v>10</v>
      </c>
    </row>
    <row r="73" spans="1:45" s="15" customFormat="1" ht="22.5" customHeight="1">
      <c r="A73" s="17"/>
      <c r="B73" s="4" t="s">
        <v>5</v>
      </c>
      <c r="C73" s="4">
        <v>11</v>
      </c>
      <c r="D73" s="12" t="s">
        <v>131</v>
      </c>
      <c r="E73" s="13" t="s">
        <v>114</v>
      </c>
      <c r="F73" s="5" t="s">
        <v>357</v>
      </c>
      <c r="G73" s="14" t="s">
        <v>171</v>
      </c>
      <c r="H73" s="6" t="s">
        <v>172</v>
      </c>
      <c r="I73" s="6" t="s">
        <v>173</v>
      </c>
      <c r="J73" s="6" t="s">
        <v>353</v>
      </c>
      <c r="K73" s="19">
        <v>30300</v>
      </c>
      <c r="L73" s="19">
        <v>22324.950809999998</v>
      </c>
      <c r="M73" s="7" t="s">
        <v>10</v>
      </c>
      <c r="N73" s="7" t="s">
        <v>10</v>
      </c>
      <c r="O73" s="7" t="s">
        <v>383</v>
      </c>
      <c r="P73" s="7" t="s">
        <v>10</v>
      </c>
      <c r="Q73" s="7" t="s">
        <v>10</v>
      </c>
      <c r="R73" s="7" t="s">
        <v>383</v>
      </c>
      <c r="S73" s="19">
        <f t="shared" si="0"/>
        <v>40400</v>
      </c>
      <c r="T73" s="7" t="s">
        <v>3</v>
      </c>
      <c r="U73" s="19">
        <v>27.5</v>
      </c>
      <c r="V73" s="7" t="s">
        <v>387</v>
      </c>
      <c r="W73" s="19">
        <f t="shared" si="1"/>
        <v>5050</v>
      </c>
      <c r="X73" s="7" t="s">
        <v>386</v>
      </c>
      <c r="Y73" s="7" t="s">
        <v>10</v>
      </c>
      <c r="Z73" s="7" t="s">
        <v>383</v>
      </c>
      <c r="AA73" s="7" t="s">
        <v>10</v>
      </c>
      <c r="AB73" s="7" t="s">
        <v>383</v>
      </c>
      <c r="AC73" s="7" t="s">
        <v>10</v>
      </c>
      <c r="AD73" s="7" t="s">
        <v>383</v>
      </c>
      <c r="AE73" s="19">
        <v>0</v>
      </c>
      <c r="AF73" s="7" t="s">
        <v>3</v>
      </c>
      <c r="AG73" s="19">
        <v>0</v>
      </c>
      <c r="AH73" s="7" t="s">
        <v>3</v>
      </c>
      <c r="AI73" s="7" t="s">
        <v>10</v>
      </c>
      <c r="AJ73" s="7" t="s">
        <v>383</v>
      </c>
      <c r="AK73" s="19">
        <f t="shared" si="2"/>
        <v>1560.7800000000002</v>
      </c>
      <c r="AL73" s="7" t="s">
        <v>387</v>
      </c>
      <c r="AM73" s="19">
        <f t="shared" si="3"/>
        <v>2401.2000000000003</v>
      </c>
      <c r="AN73" s="7" t="s">
        <v>4</v>
      </c>
      <c r="AO73" s="19">
        <v>600</v>
      </c>
      <c r="AP73" s="7" t="s">
        <v>3</v>
      </c>
      <c r="AQ73" s="7" t="s">
        <v>10</v>
      </c>
      <c r="AR73" s="7" t="s">
        <v>383</v>
      </c>
      <c r="AS73" s="7" t="s">
        <v>10</v>
      </c>
    </row>
    <row r="74" spans="1:45" s="8" customFormat="1" ht="22.5" customHeight="1">
      <c r="A74" s="17"/>
      <c r="B74" s="4" t="s">
        <v>5</v>
      </c>
      <c r="C74" s="4">
        <v>11</v>
      </c>
      <c r="D74" s="12" t="s">
        <v>115</v>
      </c>
      <c r="E74" s="13" t="s">
        <v>131</v>
      </c>
      <c r="F74" s="5" t="s">
        <v>360</v>
      </c>
      <c r="G74" s="14" t="s">
        <v>175</v>
      </c>
      <c r="H74" s="6" t="s">
        <v>176</v>
      </c>
      <c r="I74" s="6" t="s">
        <v>177</v>
      </c>
      <c r="J74" s="6" t="s">
        <v>354</v>
      </c>
      <c r="K74" s="19">
        <v>29600</v>
      </c>
      <c r="L74" s="19">
        <v>21789.590809999998</v>
      </c>
      <c r="M74" s="7" t="s">
        <v>10</v>
      </c>
      <c r="N74" s="7" t="s">
        <v>10</v>
      </c>
      <c r="O74" s="7" t="s">
        <v>383</v>
      </c>
      <c r="P74" s="7" t="s">
        <v>10</v>
      </c>
      <c r="Q74" s="7" t="s">
        <v>10</v>
      </c>
      <c r="R74" s="7" t="s">
        <v>383</v>
      </c>
      <c r="S74" s="19">
        <f t="shared" si="0"/>
        <v>39466.666666666664</v>
      </c>
      <c r="T74" s="7" t="s">
        <v>3</v>
      </c>
      <c r="U74" s="19">
        <v>41</v>
      </c>
      <c r="V74" s="7" t="s">
        <v>387</v>
      </c>
      <c r="W74" s="19">
        <f t="shared" si="1"/>
        <v>4933.333333333333</v>
      </c>
      <c r="X74" s="7" t="s">
        <v>386</v>
      </c>
      <c r="Y74" s="7" t="s">
        <v>10</v>
      </c>
      <c r="Z74" s="7" t="s">
        <v>383</v>
      </c>
      <c r="AA74" s="7" t="s">
        <v>10</v>
      </c>
      <c r="AB74" s="7" t="s">
        <v>383</v>
      </c>
      <c r="AC74" s="7" t="s">
        <v>10</v>
      </c>
      <c r="AD74" s="7" t="s">
        <v>383</v>
      </c>
      <c r="AE74" s="19">
        <f>K74/30*25</f>
        <v>24666.666666666664</v>
      </c>
      <c r="AF74" s="7" t="s">
        <v>3</v>
      </c>
      <c r="AG74" s="19">
        <v>0</v>
      </c>
      <c r="AH74" s="7" t="s">
        <v>3</v>
      </c>
      <c r="AI74" s="7" t="s">
        <v>10</v>
      </c>
      <c r="AJ74" s="7" t="s">
        <v>383</v>
      </c>
      <c r="AK74" s="19">
        <f t="shared" si="2"/>
        <v>1560.7800000000002</v>
      </c>
      <c r="AL74" s="7" t="s">
        <v>387</v>
      </c>
      <c r="AM74" s="19">
        <f t="shared" si="3"/>
        <v>2401.2000000000003</v>
      </c>
      <c r="AN74" s="7" t="s">
        <v>4</v>
      </c>
      <c r="AO74" s="19">
        <v>600</v>
      </c>
      <c r="AP74" s="7" t="s">
        <v>3</v>
      </c>
      <c r="AQ74" s="7" t="s">
        <v>10</v>
      </c>
      <c r="AR74" s="7" t="s">
        <v>383</v>
      </c>
      <c r="AS74" s="7" t="s">
        <v>10</v>
      </c>
    </row>
    <row r="75" spans="1:45" s="15" customFormat="1" ht="22.5" customHeight="1">
      <c r="A75" s="17"/>
      <c r="B75" s="4" t="s">
        <v>5</v>
      </c>
      <c r="C75" s="4">
        <v>11</v>
      </c>
      <c r="D75" s="12" t="s">
        <v>131</v>
      </c>
      <c r="E75" s="13" t="s">
        <v>131</v>
      </c>
      <c r="F75" s="5" t="s">
        <v>357</v>
      </c>
      <c r="G75" s="14" t="s">
        <v>181</v>
      </c>
      <c r="H75" s="6" t="s">
        <v>182</v>
      </c>
      <c r="I75" s="6" t="s">
        <v>183</v>
      </c>
      <c r="J75" s="6" t="s">
        <v>353</v>
      </c>
      <c r="K75" s="19">
        <v>29600</v>
      </c>
      <c r="L75" s="19">
        <v>21789.590809999998</v>
      </c>
      <c r="M75" s="7" t="s">
        <v>10</v>
      </c>
      <c r="N75" s="7" t="s">
        <v>10</v>
      </c>
      <c r="O75" s="7" t="s">
        <v>383</v>
      </c>
      <c r="P75" s="7" t="s">
        <v>10</v>
      </c>
      <c r="Q75" s="7" t="s">
        <v>10</v>
      </c>
      <c r="R75" s="7" t="s">
        <v>383</v>
      </c>
      <c r="S75" s="19">
        <f t="shared" si="0"/>
        <v>39466.666666666664</v>
      </c>
      <c r="T75" s="7" t="s">
        <v>3</v>
      </c>
      <c r="U75" s="19">
        <v>23</v>
      </c>
      <c r="V75" s="7" t="s">
        <v>387</v>
      </c>
      <c r="W75" s="19">
        <f t="shared" si="1"/>
        <v>4933.333333333333</v>
      </c>
      <c r="X75" s="7" t="s">
        <v>386</v>
      </c>
      <c r="Y75" s="7" t="s">
        <v>10</v>
      </c>
      <c r="Z75" s="7" t="s">
        <v>383</v>
      </c>
      <c r="AA75" s="7" t="s">
        <v>10</v>
      </c>
      <c r="AB75" s="7" t="s">
        <v>383</v>
      </c>
      <c r="AC75" s="7" t="s">
        <v>10</v>
      </c>
      <c r="AD75" s="7" t="s">
        <v>383</v>
      </c>
      <c r="AE75" s="19">
        <f>K75/30*15</f>
        <v>14800</v>
      </c>
      <c r="AF75" s="7" t="s">
        <v>3</v>
      </c>
      <c r="AG75" s="19">
        <v>0</v>
      </c>
      <c r="AH75" s="7" t="s">
        <v>3</v>
      </c>
      <c r="AI75" s="7" t="s">
        <v>10</v>
      </c>
      <c r="AJ75" s="7" t="s">
        <v>383</v>
      </c>
      <c r="AK75" s="19">
        <f t="shared" si="2"/>
        <v>1560.7800000000002</v>
      </c>
      <c r="AL75" s="7" t="s">
        <v>387</v>
      </c>
      <c r="AM75" s="19">
        <f t="shared" si="3"/>
        <v>2401.2000000000003</v>
      </c>
      <c r="AN75" s="7" t="s">
        <v>4</v>
      </c>
      <c r="AO75" s="19">
        <v>600</v>
      </c>
      <c r="AP75" s="7" t="s">
        <v>3</v>
      </c>
      <c r="AQ75" s="7" t="s">
        <v>10</v>
      </c>
      <c r="AR75" s="7" t="s">
        <v>383</v>
      </c>
      <c r="AS75" s="7" t="s">
        <v>10</v>
      </c>
    </row>
    <row r="76" spans="1:45" s="15" customFormat="1" ht="22.5" customHeight="1">
      <c r="A76" s="17"/>
      <c r="B76" s="4" t="s">
        <v>5</v>
      </c>
      <c r="C76" s="4">
        <v>11</v>
      </c>
      <c r="D76" s="12" t="s">
        <v>115</v>
      </c>
      <c r="E76" s="13" t="s">
        <v>131</v>
      </c>
      <c r="F76" s="5" t="s">
        <v>360</v>
      </c>
      <c r="G76" s="14" t="s">
        <v>184</v>
      </c>
      <c r="H76" s="6" t="s">
        <v>185</v>
      </c>
      <c r="I76" s="6" t="s">
        <v>186</v>
      </c>
      <c r="J76" s="6" t="s">
        <v>354</v>
      </c>
      <c r="K76" s="19">
        <v>29600</v>
      </c>
      <c r="L76" s="19">
        <v>21789.590809999998</v>
      </c>
      <c r="M76" s="7" t="s">
        <v>10</v>
      </c>
      <c r="N76" s="7" t="s">
        <v>10</v>
      </c>
      <c r="O76" s="7" t="s">
        <v>383</v>
      </c>
      <c r="P76" s="7" t="s">
        <v>10</v>
      </c>
      <c r="Q76" s="7" t="s">
        <v>10</v>
      </c>
      <c r="R76" s="7" t="s">
        <v>383</v>
      </c>
      <c r="S76" s="19">
        <f t="shared" si="0"/>
        <v>39466.666666666664</v>
      </c>
      <c r="T76" s="7" t="s">
        <v>3</v>
      </c>
      <c r="U76" s="19">
        <v>23</v>
      </c>
      <c r="V76" s="7" t="s">
        <v>387</v>
      </c>
      <c r="W76" s="19">
        <f t="shared" si="1"/>
        <v>4933.333333333333</v>
      </c>
      <c r="X76" s="7" t="s">
        <v>386</v>
      </c>
      <c r="Y76" s="7" t="s">
        <v>10</v>
      </c>
      <c r="Z76" s="7" t="s">
        <v>383</v>
      </c>
      <c r="AA76" s="7" t="s">
        <v>10</v>
      </c>
      <c r="AB76" s="7" t="s">
        <v>383</v>
      </c>
      <c r="AC76" s="7" t="s">
        <v>10</v>
      </c>
      <c r="AD76" s="7" t="s">
        <v>383</v>
      </c>
      <c r="AE76" s="19">
        <f>K76/30*15</f>
        <v>14800</v>
      </c>
      <c r="AF76" s="7" t="s">
        <v>3</v>
      </c>
      <c r="AG76" s="19">
        <v>0</v>
      </c>
      <c r="AH76" s="7" t="s">
        <v>3</v>
      </c>
      <c r="AI76" s="7" t="s">
        <v>10</v>
      </c>
      <c r="AJ76" s="7" t="s">
        <v>383</v>
      </c>
      <c r="AK76" s="19">
        <f t="shared" si="2"/>
        <v>1560.7800000000002</v>
      </c>
      <c r="AL76" s="7" t="s">
        <v>387</v>
      </c>
      <c r="AM76" s="19">
        <f t="shared" si="3"/>
        <v>2401.2000000000003</v>
      </c>
      <c r="AN76" s="7" t="s">
        <v>4</v>
      </c>
      <c r="AO76" s="19">
        <v>600</v>
      </c>
      <c r="AP76" s="7" t="s">
        <v>3</v>
      </c>
      <c r="AQ76" s="7" t="s">
        <v>10</v>
      </c>
      <c r="AR76" s="7" t="s">
        <v>383</v>
      </c>
      <c r="AS76" s="7" t="s">
        <v>10</v>
      </c>
    </row>
    <row r="77" spans="1:45" s="15" customFormat="1" ht="22.5" customHeight="1">
      <c r="A77" s="17"/>
      <c r="B77" s="4" t="s">
        <v>5</v>
      </c>
      <c r="C77" s="4">
        <v>11</v>
      </c>
      <c r="D77" s="12" t="s">
        <v>115</v>
      </c>
      <c r="E77" s="13" t="s">
        <v>131</v>
      </c>
      <c r="F77" s="5" t="s">
        <v>360</v>
      </c>
      <c r="G77" s="14" t="s">
        <v>198</v>
      </c>
      <c r="H77" s="6" t="s">
        <v>199</v>
      </c>
      <c r="I77" s="6" t="s">
        <v>54</v>
      </c>
      <c r="J77" s="6" t="s">
        <v>354</v>
      </c>
      <c r="K77" s="19">
        <v>28400</v>
      </c>
      <c r="L77" s="19">
        <v>20871.830809999999</v>
      </c>
      <c r="M77" s="7" t="s">
        <v>10</v>
      </c>
      <c r="N77" s="7" t="s">
        <v>10</v>
      </c>
      <c r="O77" s="7" t="s">
        <v>383</v>
      </c>
      <c r="P77" s="7" t="s">
        <v>10</v>
      </c>
      <c r="Q77" s="7" t="s">
        <v>10</v>
      </c>
      <c r="R77" s="7" t="s">
        <v>383</v>
      </c>
      <c r="S77" s="19">
        <f t="shared" si="0"/>
        <v>37866.666666666664</v>
      </c>
      <c r="T77" s="7" t="s">
        <v>3</v>
      </c>
      <c r="U77" s="19">
        <v>0</v>
      </c>
      <c r="V77" s="7" t="s">
        <v>387</v>
      </c>
      <c r="W77" s="19">
        <f t="shared" si="1"/>
        <v>4733.333333333333</v>
      </c>
      <c r="X77" s="7" t="s">
        <v>386</v>
      </c>
      <c r="Y77" s="7" t="s">
        <v>10</v>
      </c>
      <c r="Z77" s="7" t="s">
        <v>383</v>
      </c>
      <c r="AA77" s="7" t="s">
        <v>10</v>
      </c>
      <c r="AB77" s="7" t="s">
        <v>383</v>
      </c>
      <c r="AC77" s="7" t="s">
        <v>10</v>
      </c>
      <c r="AD77" s="7" t="s">
        <v>383</v>
      </c>
      <c r="AE77" s="19">
        <v>0</v>
      </c>
      <c r="AF77" s="7" t="s">
        <v>3</v>
      </c>
      <c r="AG77" s="19">
        <v>0</v>
      </c>
      <c r="AH77" s="7" t="s">
        <v>3</v>
      </c>
      <c r="AI77" s="7" t="s">
        <v>10</v>
      </c>
      <c r="AJ77" s="7" t="s">
        <v>383</v>
      </c>
      <c r="AK77" s="19">
        <f t="shared" si="2"/>
        <v>1560.7800000000002</v>
      </c>
      <c r="AL77" s="7" t="s">
        <v>387</v>
      </c>
      <c r="AM77" s="19">
        <f t="shared" si="3"/>
        <v>2401.2000000000003</v>
      </c>
      <c r="AN77" s="7" t="s">
        <v>4</v>
      </c>
      <c r="AO77" s="19">
        <v>600</v>
      </c>
      <c r="AP77" s="7" t="s">
        <v>3</v>
      </c>
      <c r="AQ77" s="7" t="s">
        <v>10</v>
      </c>
      <c r="AR77" s="7" t="s">
        <v>383</v>
      </c>
      <c r="AS77" s="7" t="s">
        <v>10</v>
      </c>
    </row>
    <row r="78" spans="1:45" s="11" customFormat="1" ht="28.5">
      <c r="A78" s="17"/>
      <c r="B78" s="4" t="s">
        <v>5</v>
      </c>
      <c r="C78" s="4">
        <v>11</v>
      </c>
      <c r="D78" s="12" t="s">
        <v>151</v>
      </c>
      <c r="E78" s="13" t="s">
        <v>151</v>
      </c>
      <c r="F78" s="5" t="s">
        <v>361</v>
      </c>
      <c r="G78" s="14" t="s">
        <v>249</v>
      </c>
      <c r="H78" s="6" t="s">
        <v>250</v>
      </c>
      <c r="I78" s="6" t="s">
        <v>128</v>
      </c>
      <c r="J78" s="6" t="s">
        <v>354</v>
      </c>
      <c r="K78" s="19">
        <v>28100</v>
      </c>
      <c r="L78" s="19">
        <v>20642.38625</v>
      </c>
      <c r="M78" s="7" t="s">
        <v>10</v>
      </c>
      <c r="N78" s="7" t="s">
        <v>10</v>
      </c>
      <c r="O78" s="7" t="s">
        <v>383</v>
      </c>
      <c r="P78" s="7" t="s">
        <v>10</v>
      </c>
      <c r="Q78" s="7" t="s">
        <v>10</v>
      </c>
      <c r="R78" s="7" t="s">
        <v>383</v>
      </c>
      <c r="S78" s="19">
        <f>K78/30*40</f>
        <v>37466.666666666664</v>
      </c>
      <c r="T78" s="7" t="s">
        <v>3</v>
      </c>
      <c r="U78" s="19">
        <v>23</v>
      </c>
      <c r="V78" s="7" t="s">
        <v>387</v>
      </c>
      <c r="W78" s="19">
        <f>K78/30*5</f>
        <v>4683.333333333333</v>
      </c>
      <c r="X78" s="7" t="s">
        <v>386</v>
      </c>
      <c r="Y78" s="7" t="s">
        <v>10</v>
      </c>
      <c r="Z78" s="7" t="s">
        <v>383</v>
      </c>
      <c r="AA78" s="7" t="s">
        <v>10</v>
      </c>
      <c r="AB78" s="7" t="s">
        <v>383</v>
      </c>
      <c r="AC78" s="7" t="s">
        <v>10</v>
      </c>
      <c r="AD78" s="7" t="s">
        <v>383</v>
      </c>
      <c r="AE78" s="19">
        <f>K78/30*15</f>
        <v>14050</v>
      </c>
      <c r="AF78" s="7" t="s">
        <v>3</v>
      </c>
      <c r="AG78" s="19">
        <v>0</v>
      </c>
      <c r="AH78" s="7" t="s">
        <v>3</v>
      </c>
      <c r="AI78" s="7" t="s">
        <v>10</v>
      </c>
      <c r="AJ78" s="7" t="s">
        <v>383</v>
      </c>
      <c r="AK78" s="19">
        <f>IF(K78&gt;=80.04*300,80.04*300*0.13/2,K78*0.13/2)</f>
        <v>1560.7800000000002</v>
      </c>
      <c r="AL78" s="7" t="s">
        <v>387</v>
      </c>
      <c r="AM78" s="19">
        <f t="shared" si="3"/>
        <v>2401.2000000000003</v>
      </c>
      <c r="AN78" s="7" t="s">
        <v>4</v>
      </c>
      <c r="AO78" s="19">
        <v>600</v>
      </c>
      <c r="AP78" s="7" t="s">
        <v>3</v>
      </c>
      <c r="AQ78" s="7" t="s">
        <v>10</v>
      </c>
      <c r="AR78" s="7" t="s">
        <v>383</v>
      </c>
      <c r="AS78" s="7" t="s">
        <v>10</v>
      </c>
    </row>
    <row r="79" spans="1:45" s="15" customFormat="1" ht="22.5" customHeight="1">
      <c r="A79" s="17"/>
      <c r="B79" s="4" t="s">
        <v>5</v>
      </c>
      <c r="C79" s="4">
        <v>11</v>
      </c>
      <c r="D79" s="12" t="s">
        <v>204</v>
      </c>
      <c r="E79" s="13" t="s">
        <v>203</v>
      </c>
      <c r="F79" s="5" t="s">
        <v>360</v>
      </c>
      <c r="G79" s="14" t="s">
        <v>205</v>
      </c>
      <c r="H79" s="6" t="s">
        <v>206</v>
      </c>
      <c r="I79" s="6" t="s">
        <v>207</v>
      </c>
      <c r="J79" s="6" t="s">
        <v>354</v>
      </c>
      <c r="K79" s="19">
        <v>25800</v>
      </c>
      <c r="L79" s="19">
        <v>18883.350809999996</v>
      </c>
      <c r="M79" s="7" t="s">
        <v>10</v>
      </c>
      <c r="N79" s="7" t="s">
        <v>10</v>
      </c>
      <c r="O79" s="7" t="s">
        <v>383</v>
      </c>
      <c r="P79" s="7" t="s">
        <v>10</v>
      </c>
      <c r="Q79" s="7" t="s">
        <v>10</v>
      </c>
      <c r="R79" s="7" t="s">
        <v>383</v>
      </c>
      <c r="S79" s="19">
        <f t="shared" ref="S79:S132" si="20">K79/30*40</f>
        <v>34400</v>
      </c>
      <c r="T79" s="7" t="s">
        <v>3</v>
      </c>
      <c r="U79" s="19">
        <v>0</v>
      </c>
      <c r="V79" s="7" t="s">
        <v>387</v>
      </c>
      <c r="W79" s="19">
        <f t="shared" ref="W79:W132" si="21">K79/30*5</f>
        <v>4300</v>
      </c>
      <c r="X79" s="7" t="s">
        <v>386</v>
      </c>
      <c r="Y79" s="7" t="s">
        <v>10</v>
      </c>
      <c r="Z79" s="7" t="s">
        <v>383</v>
      </c>
      <c r="AA79" s="7" t="s">
        <v>10</v>
      </c>
      <c r="AB79" s="7" t="s">
        <v>383</v>
      </c>
      <c r="AC79" s="7" t="s">
        <v>10</v>
      </c>
      <c r="AD79" s="7" t="s">
        <v>383</v>
      </c>
      <c r="AE79" s="19">
        <v>0</v>
      </c>
      <c r="AF79" s="7" t="s">
        <v>3</v>
      </c>
      <c r="AG79" s="19">
        <v>0</v>
      </c>
      <c r="AH79" s="7" t="s">
        <v>3</v>
      </c>
      <c r="AI79" s="7" t="s">
        <v>10</v>
      </c>
      <c r="AJ79" s="7" t="s">
        <v>383</v>
      </c>
      <c r="AK79" s="19">
        <f t="shared" ref="AK79:AK132" si="22">IF(K79&gt;=80.04*300,80.04*300*0.13/2,K79*0.13/2)</f>
        <v>1560.7800000000002</v>
      </c>
      <c r="AL79" s="7" t="s">
        <v>387</v>
      </c>
      <c r="AM79" s="19">
        <f t="shared" si="16"/>
        <v>2401.2000000000003</v>
      </c>
      <c r="AN79" s="7" t="s">
        <v>4</v>
      </c>
      <c r="AO79" s="19">
        <v>600</v>
      </c>
      <c r="AP79" s="7" t="s">
        <v>3</v>
      </c>
      <c r="AQ79" s="7" t="s">
        <v>10</v>
      </c>
      <c r="AR79" s="7" t="s">
        <v>383</v>
      </c>
      <c r="AS79" s="7" t="s">
        <v>10</v>
      </c>
    </row>
    <row r="80" spans="1:45" s="8" customFormat="1" ht="22.5" customHeight="1">
      <c r="A80" s="17"/>
      <c r="B80" s="4" t="s">
        <v>5</v>
      </c>
      <c r="C80" s="4">
        <v>11</v>
      </c>
      <c r="D80" s="12" t="s">
        <v>115</v>
      </c>
      <c r="E80" s="13" t="s">
        <v>114</v>
      </c>
      <c r="F80" s="5" t="s">
        <v>360</v>
      </c>
      <c r="G80" s="14" t="s">
        <v>212</v>
      </c>
      <c r="H80" s="6" t="s">
        <v>213</v>
      </c>
      <c r="I80" s="6" t="s">
        <v>214</v>
      </c>
      <c r="J80" s="6" t="s">
        <v>354</v>
      </c>
      <c r="K80" s="19">
        <v>23000</v>
      </c>
      <c r="L80" s="19">
        <v>16741.910809999998</v>
      </c>
      <c r="M80" s="7" t="s">
        <v>10</v>
      </c>
      <c r="N80" s="7" t="s">
        <v>10</v>
      </c>
      <c r="O80" s="7" t="s">
        <v>383</v>
      </c>
      <c r="P80" s="7" t="s">
        <v>10</v>
      </c>
      <c r="Q80" s="7" t="s">
        <v>10</v>
      </c>
      <c r="R80" s="7" t="s">
        <v>383</v>
      </c>
      <c r="S80" s="19">
        <f t="shared" ref="S80:S92" si="23">K80/30*40</f>
        <v>30666.666666666664</v>
      </c>
      <c r="T80" s="7" t="s">
        <v>3</v>
      </c>
      <c r="U80" s="19">
        <v>68</v>
      </c>
      <c r="V80" s="7" t="s">
        <v>387</v>
      </c>
      <c r="W80" s="19">
        <f t="shared" ref="W80:W92" si="24">K80/30*5</f>
        <v>3833.333333333333</v>
      </c>
      <c r="X80" s="7" t="s">
        <v>386</v>
      </c>
      <c r="Y80" s="7" t="s">
        <v>10</v>
      </c>
      <c r="Z80" s="7" t="s">
        <v>383</v>
      </c>
      <c r="AA80" s="7" t="s">
        <v>10</v>
      </c>
      <c r="AB80" s="7" t="s">
        <v>383</v>
      </c>
      <c r="AC80" s="7" t="s">
        <v>10</v>
      </c>
      <c r="AD80" s="7" t="s">
        <v>383</v>
      </c>
      <c r="AE80" s="19">
        <f>K80/30*20</f>
        <v>15333.333333333332</v>
      </c>
      <c r="AF80" s="7" t="s">
        <v>3</v>
      </c>
      <c r="AG80" s="19">
        <v>0</v>
      </c>
      <c r="AH80" s="7" t="s">
        <v>3</v>
      </c>
      <c r="AI80" s="7" t="s">
        <v>10</v>
      </c>
      <c r="AJ80" s="7" t="s">
        <v>383</v>
      </c>
      <c r="AK80" s="19">
        <f>IF(K80&gt;=80.04*300,80.04*300*0.13/2,K80*0.13/2)</f>
        <v>1495</v>
      </c>
      <c r="AL80" s="7" t="s">
        <v>387</v>
      </c>
      <c r="AM80" s="19">
        <f t="shared" si="16"/>
        <v>2401.2000000000003</v>
      </c>
      <c r="AN80" s="7" t="s">
        <v>4</v>
      </c>
      <c r="AO80" s="19">
        <v>600</v>
      </c>
      <c r="AP80" s="7" t="s">
        <v>3</v>
      </c>
      <c r="AQ80" s="7" t="s">
        <v>10</v>
      </c>
      <c r="AR80" s="7" t="s">
        <v>383</v>
      </c>
      <c r="AS80" s="7" t="s">
        <v>10</v>
      </c>
    </row>
    <row r="81" spans="1:45" s="8" customFormat="1" ht="22.5" customHeight="1">
      <c r="A81" s="17"/>
      <c r="B81" s="4" t="s">
        <v>5</v>
      </c>
      <c r="C81" s="4">
        <v>11</v>
      </c>
      <c r="D81" s="12" t="s">
        <v>131</v>
      </c>
      <c r="E81" s="13" t="s">
        <v>114</v>
      </c>
      <c r="F81" s="6" t="s">
        <v>355</v>
      </c>
      <c r="G81" s="14" t="s">
        <v>219</v>
      </c>
      <c r="H81" s="6" t="s">
        <v>220</v>
      </c>
      <c r="I81" s="6" t="s">
        <v>221</v>
      </c>
      <c r="J81" s="6" t="s">
        <v>353</v>
      </c>
      <c r="K81" s="19">
        <v>23000</v>
      </c>
      <c r="L81" s="19">
        <v>16741.910809999998</v>
      </c>
      <c r="M81" s="7" t="s">
        <v>10</v>
      </c>
      <c r="N81" s="7" t="s">
        <v>10</v>
      </c>
      <c r="O81" s="7" t="s">
        <v>383</v>
      </c>
      <c r="P81" s="7" t="s">
        <v>10</v>
      </c>
      <c r="Q81" s="7" t="s">
        <v>10</v>
      </c>
      <c r="R81" s="7" t="s">
        <v>383</v>
      </c>
      <c r="S81" s="19">
        <f t="shared" si="23"/>
        <v>30666.666666666664</v>
      </c>
      <c r="T81" s="7" t="s">
        <v>3</v>
      </c>
      <c r="U81" s="19">
        <v>0</v>
      </c>
      <c r="V81" s="7" t="s">
        <v>387</v>
      </c>
      <c r="W81" s="19">
        <f t="shared" si="24"/>
        <v>3833.333333333333</v>
      </c>
      <c r="X81" s="7" t="s">
        <v>386</v>
      </c>
      <c r="Y81" s="7" t="s">
        <v>10</v>
      </c>
      <c r="Z81" s="7" t="s">
        <v>383</v>
      </c>
      <c r="AA81" s="7" t="s">
        <v>10</v>
      </c>
      <c r="AB81" s="7" t="s">
        <v>383</v>
      </c>
      <c r="AC81" s="7" t="s">
        <v>10</v>
      </c>
      <c r="AD81" s="7" t="s">
        <v>383</v>
      </c>
      <c r="AE81" s="19">
        <v>0</v>
      </c>
      <c r="AF81" s="7" t="s">
        <v>3</v>
      </c>
      <c r="AG81" s="19">
        <v>0</v>
      </c>
      <c r="AH81" s="7" t="s">
        <v>3</v>
      </c>
      <c r="AI81" s="7" t="s">
        <v>10</v>
      </c>
      <c r="AJ81" s="7" t="s">
        <v>383</v>
      </c>
      <c r="AK81" s="19">
        <v>250</v>
      </c>
      <c r="AL81" s="7" t="s">
        <v>387</v>
      </c>
      <c r="AM81" s="19">
        <f t="shared" si="16"/>
        <v>2401.2000000000003</v>
      </c>
      <c r="AN81" s="7" t="s">
        <v>4</v>
      </c>
      <c r="AO81" s="19">
        <v>600</v>
      </c>
      <c r="AP81" s="7" t="s">
        <v>3</v>
      </c>
      <c r="AQ81" s="7" t="s">
        <v>10</v>
      </c>
      <c r="AR81" s="7" t="s">
        <v>383</v>
      </c>
      <c r="AS81" s="7" t="s">
        <v>10</v>
      </c>
    </row>
    <row r="82" spans="1:45" s="11" customFormat="1" ht="28.5">
      <c r="A82" s="17"/>
      <c r="B82" s="4" t="s">
        <v>5</v>
      </c>
      <c r="C82" s="4">
        <v>11</v>
      </c>
      <c r="D82" s="12" t="s">
        <v>223</v>
      </c>
      <c r="E82" s="13" t="s">
        <v>114</v>
      </c>
      <c r="F82" s="9" t="s">
        <v>359</v>
      </c>
      <c r="G82" s="14" t="s">
        <v>224</v>
      </c>
      <c r="H82" s="6" t="s">
        <v>176</v>
      </c>
      <c r="I82" s="6" t="s">
        <v>225</v>
      </c>
      <c r="J82" s="6" t="s">
        <v>354</v>
      </c>
      <c r="K82" s="19">
        <v>22500</v>
      </c>
      <c r="L82" s="19">
        <v>16375.129560000001</v>
      </c>
      <c r="M82" s="7" t="s">
        <v>10</v>
      </c>
      <c r="N82" s="7" t="s">
        <v>10</v>
      </c>
      <c r="O82" s="7" t="s">
        <v>383</v>
      </c>
      <c r="P82" s="7" t="s">
        <v>10</v>
      </c>
      <c r="Q82" s="7" t="s">
        <v>10</v>
      </c>
      <c r="R82" s="7" t="s">
        <v>383</v>
      </c>
      <c r="S82" s="19">
        <f t="shared" si="23"/>
        <v>30000</v>
      </c>
      <c r="T82" s="7" t="s">
        <v>3</v>
      </c>
      <c r="U82" s="19">
        <v>0</v>
      </c>
      <c r="V82" s="7" t="s">
        <v>387</v>
      </c>
      <c r="W82" s="19">
        <f t="shared" si="24"/>
        <v>3750</v>
      </c>
      <c r="X82" s="7" t="s">
        <v>386</v>
      </c>
      <c r="Y82" s="7" t="s">
        <v>10</v>
      </c>
      <c r="Z82" s="7" t="s">
        <v>383</v>
      </c>
      <c r="AA82" s="7" t="s">
        <v>10</v>
      </c>
      <c r="AB82" s="7" t="s">
        <v>383</v>
      </c>
      <c r="AC82" s="7" t="s">
        <v>10</v>
      </c>
      <c r="AD82" s="7" t="s">
        <v>383</v>
      </c>
      <c r="AE82" s="19">
        <v>0</v>
      </c>
      <c r="AF82" s="7" t="s">
        <v>3</v>
      </c>
      <c r="AG82" s="19">
        <v>0</v>
      </c>
      <c r="AH82" s="7" t="s">
        <v>3</v>
      </c>
      <c r="AI82" s="7" t="s">
        <v>10</v>
      </c>
      <c r="AJ82" s="7" t="s">
        <v>383</v>
      </c>
      <c r="AK82" s="19">
        <f t="shared" ref="AK82:AK89" si="25">IF(K82&gt;=80.04*300,80.04*300*0.13/2,K82*0.13/2)</f>
        <v>1462.5</v>
      </c>
      <c r="AL82" s="7" t="s">
        <v>387</v>
      </c>
      <c r="AM82" s="19">
        <f t="shared" si="16"/>
        <v>2401.2000000000003</v>
      </c>
      <c r="AN82" s="7" t="s">
        <v>4</v>
      </c>
      <c r="AO82" s="19">
        <v>600</v>
      </c>
      <c r="AP82" s="7" t="s">
        <v>3</v>
      </c>
      <c r="AQ82" s="7" t="s">
        <v>10</v>
      </c>
      <c r="AR82" s="7" t="s">
        <v>383</v>
      </c>
      <c r="AS82" s="7" t="s">
        <v>10</v>
      </c>
    </row>
    <row r="83" spans="1:45" s="11" customFormat="1" ht="22.5" customHeight="1">
      <c r="A83" s="17"/>
      <c r="B83" s="4" t="s">
        <v>5</v>
      </c>
      <c r="C83" s="4">
        <v>11</v>
      </c>
      <c r="D83" s="12" t="s">
        <v>131</v>
      </c>
      <c r="E83" s="13" t="s">
        <v>131</v>
      </c>
      <c r="F83" s="9" t="s">
        <v>356</v>
      </c>
      <c r="G83" s="14" t="s">
        <v>226</v>
      </c>
      <c r="H83" s="6" t="s">
        <v>53</v>
      </c>
      <c r="I83" s="6" t="s">
        <v>227</v>
      </c>
      <c r="J83" s="6" t="s">
        <v>353</v>
      </c>
      <c r="K83" s="19">
        <v>21960</v>
      </c>
      <c r="L83" s="19">
        <v>16019.512559999999</v>
      </c>
      <c r="M83" s="7" t="s">
        <v>10</v>
      </c>
      <c r="N83" s="7" t="s">
        <v>10</v>
      </c>
      <c r="O83" s="7" t="s">
        <v>383</v>
      </c>
      <c r="P83" s="7" t="s">
        <v>10</v>
      </c>
      <c r="Q83" s="7" t="s">
        <v>10</v>
      </c>
      <c r="R83" s="7" t="s">
        <v>383</v>
      </c>
      <c r="S83" s="19">
        <f t="shared" si="23"/>
        <v>29280</v>
      </c>
      <c r="T83" s="7" t="s">
        <v>3</v>
      </c>
      <c r="U83" s="19">
        <v>0</v>
      </c>
      <c r="V83" s="7" t="s">
        <v>387</v>
      </c>
      <c r="W83" s="19">
        <f t="shared" si="24"/>
        <v>3660</v>
      </c>
      <c r="X83" s="7" t="s">
        <v>386</v>
      </c>
      <c r="Y83" s="7" t="s">
        <v>10</v>
      </c>
      <c r="Z83" s="7" t="s">
        <v>383</v>
      </c>
      <c r="AA83" s="7" t="s">
        <v>10</v>
      </c>
      <c r="AB83" s="7" t="s">
        <v>383</v>
      </c>
      <c r="AC83" s="7" t="s">
        <v>10</v>
      </c>
      <c r="AD83" s="7" t="s">
        <v>383</v>
      </c>
      <c r="AE83" s="19">
        <v>0</v>
      </c>
      <c r="AF83" s="7" t="s">
        <v>3</v>
      </c>
      <c r="AG83" s="19">
        <v>0</v>
      </c>
      <c r="AH83" s="7" t="s">
        <v>3</v>
      </c>
      <c r="AI83" s="7" t="s">
        <v>10</v>
      </c>
      <c r="AJ83" s="7" t="s">
        <v>383</v>
      </c>
      <c r="AK83" s="19">
        <f t="shared" si="25"/>
        <v>1427.4</v>
      </c>
      <c r="AL83" s="7" t="s">
        <v>387</v>
      </c>
      <c r="AM83" s="19">
        <f t="shared" si="16"/>
        <v>2401.2000000000003</v>
      </c>
      <c r="AN83" s="7" t="s">
        <v>4</v>
      </c>
      <c r="AO83" s="19">
        <v>600</v>
      </c>
      <c r="AP83" s="7" t="s">
        <v>3</v>
      </c>
      <c r="AQ83" s="7" t="s">
        <v>10</v>
      </c>
      <c r="AR83" s="7" t="s">
        <v>383</v>
      </c>
      <c r="AS83" s="7" t="s">
        <v>10</v>
      </c>
    </row>
    <row r="84" spans="1:45" s="8" customFormat="1" ht="22.5" customHeight="1">
      <c r="A84" s="17"/>
      <c r="B84" s="4" t="s">
        <v>5</v>
      </c>
      <c r="C84" s="4">
        <v>11</v>
      </c>
      <c r="D84" s="12" t="s">
        <v>115</v>
      </c>
      <c r="E84" s="13" t="s">
        <v>131</v>
      </c>
      <c r="F84" s="5" t="s">
        <v>358</v>
      </c>
      <c r="G84" s="14" t="s">
        <v>232</v>
      </c>
      <c r="H84" s="6" t="s">
        <v>233</v>
      </c>
      <c r="I84" s="6" t="s">
        <v>86</v>
      </c>
      <c r="J84" s="6" t="s">
        <v>354</v>
      </c>
      <c r="K84" s="19">
        <v>20000</v>
      </c>
      <c r="L84" s="19">
        <v>14712.119696000002</v>
      </c>
      <c r="M84" s="7" t="s">
        <v>10</v>
      </c>
      <c r="N84" s="7" t="s">
        <v>10</v>
      </c>
      <c r="O84" s="7" t="s">
        <v>383</v>
      </c>
      <c r="P84" s="7" t="s">
        <v>10</v>
      </c>
      <c r="Q84" s="7" t="s">
        <v>10</v>
      </c>
      <c r="R84" s="7" t="s">
        <v>383</v>
      </c>
      <c r="S84" s="19">
        <f t="shared" si="23"/>
        <v>26666.666666666664</v>
      </c>
      <c r="T84" s="7" t="s">
        <v>3</v>
      </c>
      <c r="U84" s="19">
        <v>0</v>
      </c>
      <c r="V84" s="7" t="s">
        <v>387</v>
      </c>
      <c r="W84" s="19">
        <f t="shared" si="24"/>
        <v>3333.333333333333</v>
      </c>
      <c r="X84" s="7" t="s">
        <v>386</v>
      </c>
      <c r="Y84" s="7" t="s">
        <v>10</v>
      </c>
      <c r="Z84" s="7" t="s">
        <v>383</v>
      </c>
      <c r="AA84" s="7" t="s">
        <v>10</v>
      </c>
      <c r="AB84" s="7" t="s">
        <v>383</v>
      </c>
      <c r="AC84" s="7" t="s">
        <v>10</v>
      </c>
      <c r="AD84" s="7" t="s">
        <v>383</v>
      </c>
      <c r="AE84" s="19">
        <v>0</v>
      </c>
      <c r="AF84" s="7" t="s">
        <v>3</v>
      </c>
      <c r="AG84" s="19">
        <v>0</v>
      </c>
      <c r="AH84" s="7" t="s">
        <v>3</v>
      </c>
      <c r="AI84" s="7" t="s">
        <v>10</v>
      </c>
      <c r="AJ84" s="7" t="s">
        <v>383</v>
      </c>
      <c r="AK84" s="19">
        <f t="shared" si="25"/>
        <v>1300</v>
      </c>
      <c r="AL84" s="7" t="s">
        <v>387</v>
      </c>
      <c r="AM84" s="19">
        <f t="shared" si="16"/>
        <v>2401.2000000000003</v>
      </c>
      <c r="AN84" s="7" t="s">
        <v>4</v>
      </c>
      <c r="AO84" s="19">
        <v>600</v>
      </c>
      <c r="AP84" s="7" t="s">
        <v>3</v>
      </c>
      <c r="AQ84" s="7" t="s">
        <v>10</v>
      </c>
      <c r="AR84" s="7" t="s">
        <v>383</v>
      </c>
      <c r="AS84" s="7" t="s">
        <v>10</v>
      </c>
    </row>
    <row r="85" spans="1:45" s="15" customFormat="1" ht="22.5" customHeight="1">
      <c r="A85" s="17"/>
      <c r="B85" s="4" t="s">
        <v>5</v>
      </c>
      <c r="C85" s="4">
        <v>11</v>
      </c>
      <c r="D85" s="12" t="s">
        <v>255</v>
      </c>
      <c r="E85" s="13" t="s">
        <v>243</v>
      </c>
      <c r="F85" s="5" t="s">
        <v>361</v>
      </c>
      <c r="G85" s="14" t="s">
        <v>256</v>
      </c>
      <c r="H85" s="6" t="s">
        <v>100</v>
      </c>
      <c r="I85" s="6" t="s">
        <v>257</v>
      </c>
      <c r="J85" s="6" t="s">
        <v>353</v>
      </c>
      <c r="K85" s="19">
        <v>19900</v>
      </c>
      <c r="L85" s="19">
        <v>14644.104696000002</v>
      </c>
      <c r="M85" s="7" t="s">
        <v>10</v>
      </c>
      <c r="N85" s="7" t="s">
        <v>10</v>
      </c>
      <c r="O85" s="7" t="s">
        <v>383</v>
      </c>
      <c r="P85" s="7" t="s">
        <v>10</v>
      </c>
      <c r="Q85" s="7" t="s">
        <v>10</v>
      </c>
      <c r="R85" s="7" t="s">
        <v>383</v>
      </c>
      <c r="S85" s="19">
        <f t="shared" si="23"/>
        <v>26533.333333333336</v>
      </c>
      <c r="T85" s="7" t="s">
        <v>3</v>
      </c>
      <c r="U85" s="19">
        <v>23</v>
      </c>
      <c r="V85" s="7" t="s">
        <v>387</v>
      </c>
      <c r="W85" s="19">
        <f t="shared" si="24"/>
        <v>3316.666666666667</v>
      </c>
      <c r="X85" s="7" t="s">
        <v>386</v>
      </c>
      <c r="Y85" s="7" t="s">
        <v>10</v>
      </c>
      <c r="Z85" s="7" t="s">
        <v>383</v>
      </c>
      <c r="AA85" s="7" t="s">
        <v>10</v>
      </c>
      <c r="AB85" s="7" t="s">
        <v>383</v>
      </c>
      <c r="AC85" s="7" t="s">
        <v>10</v>
      </c>
      <c r="AD85" s="7" t="s">
        <v>383</v>
      </c>
      <c r="AE85" s="19">
        <f>K85/30*15</f>
        <v>9950</v>
      </c>
      <c r="AF85" s="7" t="s">
        <v>3</v>
      </c>
      <c r="AG85" s="19">
        <v>9350</v>
      </c>
      <c r="AH85" s="7" t="s">
        <v>3</v>
      </c>
      <c r="AI85" s="7" t="s">
        <v>10</v>
      </c>
      <c r="AJ85" s="7" t="s">
        <v>383</v>
      </c>
      <c r="AK85" s="19">
        <f t="shared" si="25"/>
        <v>1293.5</v>
      </c>
      <c r="AL85" s="7" t="s">
        <v>387</v>
      </c>
      <c r="AM85" s="19">
        <f t="shared" si="16"/>
        <v>2401.2000000000003</v>
      </c>
      <c r="AN85" s="7" t="s">
        <v>4</v>
      </c>
      <c r="AO85" s="19">
        <v>600</v>
      </c>
      <c r="AP85" s="7" t="s">
        <v>3</v>
      </c>
      <c r="AQ85" s="7" t="s">
        <v>10</v>
      </c>
      <c r="AR85" s="7" t="s">
        <v>383</v>
      </c>
      <c r="AS85" s="7" t="s">
        <v>10</v>
      </c>
    </row>
    <row r="86" spans="1:45" s="15" customFormat="1" ht="22.5" customHeight="1">
      <c r="A86" s="17"/>
      <c r="B86" s="4" t="s">
        <v>5</v>
      </c>
      <c r="C86" s="4">
        <v>10</v>
      </c>
      <c r="D86" s="12" t="s">
        <v>333</v>
      </c>
      <c r="E86" s="13" t="s">
        <v>333</v>
      </c>
      <c r="F86" s="6" t="s">
        <v>355</v>
      </c>
      <c r="G86" s="14" t="s">
        <v>336</v>
      </c>
      <c r="H86" s="6" t="s">
        <v>289</v>
      </c>
      <c r="I86" s="6" t="s">
        <v>27</v>
      </c>
      <c r="J86" s="6" t="s">
        <v>354</v>
      </c>
      <c r="K86" s="19">
        <v>29000</v>
      </c>
      <c r="L86" s="19">
        <v>21330.710809999997</v>
      </c>
      <c r="M86" s="7" t="s">
        <v>10</v>
      </c>
      <c r="N86" s="7" t="s">
        <v>10</v>
      </c>
      <c r="O86" s="7" t="s">
        <v>383</v>
      </c>
      <c r="P86" s="7" t="s">
        <v>10</v>
      </c>
      <c r="Q86" s="7" t="s">
        <v>10</v>
      </c>
      <c r="R86" s="7" t="s">
        <v>383</v>
      </c>
      <c r="S86" s="19">
        <f t="shared" si="23"/>
        <v>38666.666666666664</v>
      </c>
      <c r="T86" s="7" t="s">
        <v>3</v>
      </c>
      <c r="U86" s="19">
        <v>23</v>
      </c>
      <c r="V86" s="7" t="s">
        <v>387</v>
      </c>
      <c r="W86" s="19">
        <f t="shared" si="24"/>
        <v>4833.333333333333</v>
      </c>
      <c r="X86" s="7" t="s">
        <v>386</v>
      </c>
      <c r="Y86" s="7" t="s">
        <v>10</v>
      </c>
      <c r="Z86" s="7" t="s">
        <v>383</v>
      </c>
      <c r="AA86" s="7" t="s">
        <v>10</v>
      </c>
      <c r="AB86" s="7" t="s">
        <v>383</v>
      </c>
      <c r="AC86" s="7" t="s">
        <v>10</v>
      </c>
      <c r="AD86" s="7" t="s">
        <v>383</v>
      </c>
      <c r="AE86" s="19">
        <f t="shared" ref="AE86" si="26">K86/30*15</f>
        <v>14500</v>
      </c>
      <c r="AF86" s="7" t="s">
        <v>3</v>
      </c>
      <c r="AG86" s="19">
        <v>9350</v>
      </c>
      <c r="AH86" s="7" t="s">
        <v>3</v>
      </c>
      <c r="AI86" s="7" t="s">
        <v>10</v>
      </c>
      <c r="AJ86" s="7" t="s">
        <v>383</v>
      </c>
      <c r="AK86" s="19">
        <f t="shared" si="25"/>
        <v>1560.7800000000002</v>
      </c>
      <c r="AL86" s="7" t="s">
        <v>387</v>
      </c>
      <c r="AM86" s="19">
        <f t="shared" si="16"/>
        <v>2401.2000000000003</v>
      </c>
      <c r="AN86" s="7" t="s">
        <v>4</v>
      </c>
      <c r="AO86" s="19">
        <v>600</v>
      </c>
      <c r="AP86" s="7" t="s">
        <v>3</v>
      </c>
      <c r="AQ86" s="7" t="s">
        <v>10</v>
      </c>
      <c r="AR86" s="7" t="s">
        <v>383</v>
      </c>
      <c r="AS86" s="7" t="s">
        <v>10</v>
      </c>
    </row>
    <row r="87" spans="1:45" s="15" customFormat="1" ht="22.5" customHeight="1">
      <c r="A87" s="17"/>
      <c r="B87" s="4" t="s">
        <v>5</v>
      </c>
      <c r="C87" s="4">
        <v>10</v>
      </c>
      <c r="D87" s="12" t="s">
        <v>239</v>
      </c>
      <c r="E87" s="13" t="s">
        <v>239</v>
      </c>
      <c r="F87" s="9" t="s">
        <v>356</v>
      </c>
      <c r="G87" s="14" t="s">
        <v>240</v>
      </c>
      <c r="H87" s="6" t="s">
        <v>241</v>
      </c>
      <c r="I87" s="6" t="s">
        <v>242</v>
      </c>
      <c r="J87" s="6" t="s">
        <v>354</v>
      </c>
      <c r="K87" s="19">
        <v>28600</v>
      </c>
      <c r="L87" s="19">
        <v>21024.790809999999</v>
      </c>
      <c r="M87" s="7" t="s">
        <v>10</v>
      </c>
      <c r="N87" s="7" t="s">
        <v>10</v>
      </c>
      <c r="O87" s="7" t="s">
        <v>383</v>
      </c>
      <c r="P87" s="7" t="s">
        <v>10</v>
      </c>
      <c r="Q87" s="7" t="s">
        <v>10</v>
      </c>
      <c r="R87" s="7" t="s">
        <v>383</v>
      </c>
      <c r="S87" s="19">
        <f t="shared" si="23"/>
        <v>38133.333333333336</v>
      </c>
      <c r="T87" s="7" t="s">
        <v>3</v>
      </c>
      <c r="U87" s="19">
        <v>54.5</v>
      </c>
      <c r="V87" s="7" t="s">
        <v>387</v>
      </c>
      <c r="W87" s="19">
        <f t="shared" si="24"/>
        <v>4766.666666666667</v>
      </c>
      <c r="X87" s="7" t="s">
        <v>386</v>
      </c>
      <c r="Y87" s="7" t="s">
        <v>10</v>
      </c>
      <c r="Z87" s="7" t="s">
        <v>383</v>
      </c>
      <c r="AA87" s="7" t="s">
        <v>10</v>
      </c>
      <c r="AB87" s="7" t="s">
        <v>383</v>
      </c>
      <c r="AC87" s="7" t="s">
        <v>10</v>
      </c>
      <c r="AD87" s="7" t="s">
        <v>383</v>
      </c>
      <c r="AE87" s="19">
        <f>K87/30*30</f>
        <v>28600</v>
      </c>
      <c r="AF87" s="7" t="s">
        <v>3</v>
      </c>
      <c r="AG87" s="19">
        <v>9350</v>
      </c>
      <c r="AH87" s="7" t="s">
        <v>3</v>
      </c>
      <c r="AI87" s="7" t="s">
        <v>10</v>
      </c>
      <c r="AJ87" s="7" t="s">
        <v>383</v>
      </c>
      <c r="AK87" s="19">
        <f t="shared" si="25"/>
        <v>1560.7800000000002</v>
      </c>
      <c r="AL87" s="7" t="s">
        <v>387</v>
      </c>
      <c r="AM87" s="19">
        <f t="shared" si="16"/>
        <v>2401.2000000000003</v>
      </c>
      <c r="AN87" s="7" t="s">
        <v>4</v>
      </c>
      <c r="AO87" s="19">
        <v>600</v>
      </c>
      <c r="AP87" s="7" t="s">
        <v>3</v>
      </c>
      <c r="AQ87" s="7" t="s">
        <v>10</v>
      </c>
      <c r="AR87" s="7" t="s">
        <v>383</v>
      </c>
      <c r="AS87" s="7" t="s">
        <v>10</v>
      </c>
    </row>
    <row r="88" spans="1:45" s="8" customFormat="1" ht="22.5" customHeight="1">
      <c r="A88" s="17"/>
      <c r="B88" s="4" t="s">
        <v>5</v>
      </c>
      <c r="C88" s="4">
        <v>10</v>
      </c>
      <c r="D88" s="12" t="s">
        <v>115</v>
      </c>
      <c r="E88" s="13" t="s">
        <v>114</v>
      </c>
      <c r="F88" s="5" t="s">
        <v>360</v>
      </c>
      <c r="G88" s="14" t="s">
        <v>208</v>
      </c>
      <c r="H88" s="6" t="s">
        <v>209</v>
      </c>
      <c r="I88" s="6" t="s">
        <v>100</v>
      </c>
      <c r="J88" s="6" t="s">
        <v>354</v>
      </c>
      <c r="K88" s="19">
        <v>23400</v>
      </c>
      <c r="L88" s="19">
        <v>17047.830809999999</v>
      </c>
      <c r="M88" s="7" t="s">
        <v>10</v>
      </c>
      <c r="N88" s="7" t="s">
        <v>10</v>
      </c>
      <c r="O88" s="7" t="s">
        <v>383</v>
      </c>
      <c r="P88" s="7" t="s">
        <v>10</v>
      </c>
      <c r="Q88" s="7" t="s">
        <v>10</v>
      </c>
      <c r="R88" s="7" t="s">
        <v>383</v>
      </c>
      <c r="S88" s="19">
        <f t="shared" si="23"/>
        <v>31200</v>
      </c>
      <c r="T88" s="7" t="s">
        <v>3</v>
      </c>
      <c r="U88" s="19">
        <v>23</v>
      </c>
      <c r="V88" s="7" t="s">
        <v>387</v>
      </c>
      <c r="W88" s="19">
        <f t="shared" si="24"/>
        <v>3900</v>
      </c>
      <c r="X88" s="7" t="s">
        <v>386</v>
      </c>
      <c r="Y88" s="7" t="s">
        <v>10</v>
      </c>
      <c r="Z88" s="7" t="s">
        <v>383</v>
      </c>
      <c r="AA88" s="7" t="s">
        <v>10</v>
      </c>
      <c r="AB88" s="7" t="s">
        <v>383</v>
      </c>
      <c r="AC88" s="7" t="s">
        <v>10</v>
      </c>
      <c r="AD88" s="7" t="s">
        <v>383</v>
      </c>
      <c r="AE88" s="19">
        <f t="shared" ref="AE88:AE89" si="27">K88/30*15</f>
        <v>11700</v>
      </c>
      <c r="AF88" s="7" t="s">
        <v>3</v>
      </c>
      <c r="AG88" s="19">
        <v>0</v>
      </c>
      <c r="AH88" s="7" t="s">
        <v>3</v>
      </c>
      <c r="AI88" s="7" t="s">
        <v>10</v>
      </c>
      <c r="AJ88" s="7" t="s">
        <v>383</v>
      </c>
      <c r="AK88" s="19">
        <f t="shared" si="25"/>
        <v>1521</v>
      </c>
      <c r="AL88" s="7" t="s">
        <v>387</v>
      </c>
      <c r="AM88" s="19">
        <f t="shared" si="16"/>
        <v>2401.2000000000003</v>
      </c>
      <c r="AN88" s="7" t="s">
        <v>4</v>
      </c>
      <c r="AO88" s="19">
        <v>600</v>
      </c>
      <c r="AP88" s="7" t="s">
        <v>3</v>
      </c>
      <c r="AQ88" s="7" t="s">
        <v>10</v>
      </c>
      <c r="AR88" s="7" t="s">
        <v>383</v>
      </c>
      <c r="AS88" s="7" t="s">
        <v>10</v>
      </c>
    </row>
    <row r="89" spans="1:45" s="8" customFormat="1" ht="22.5" customHeight="1">
      <c r="A89" s="17"/>
      <c r="B89" s="4" t="s">
        <v>5</v>
      </c>
      <c r="C89" s="4">
        <v>10</v>
      </c>
      <c r="D89" s="12" t="s">
        <v>115</v>
      </c>
      <c r="E89" s="13" t="s">
        <v>114</v>
      </c>
      <c r="F89" s="5" t="s">
        <v>360</v>
      </c>
      <c r="G89" s="14" t="s">
        <v>210</v>
      </c>
      <c r="H89" s="6" t="s">
        <v>211</v>
      </c>
      <c r="I89" s="6" t="s">
        <v>67</v>
      </c>
      <c r="J89" s="6" t="s">
        <v>354</v>
      </c>
      <c r="K89" s="19">
        <v>23100</v>
      </c>
      <c r="L89" s="19">
        <v>16818.390809999997</v>
      </c>
      <c r="M89" s="7" t="s">
        <v>10</v>
      </c>
      <c r="N89" s="7" t="s">
        <v>10</v>
      </c>
      <c r="O89" s="7" t="s">
        <v>383</v>
      </c>
      <c r="P89" s="7" t="s">
        <v>10</v>
      </c>
      <c r="Q89" s="7" t="s">
        <v>10</v>
      </c>
      <c r="R89" s="7" t="s">
        <v>383</v>
      </c>
      <c r="S89" s="19">
        <f t="shared" si="23"/>
        <v>30800</v>
      </c>
      <c r="T89" s="7" t="s">
        <v>3</v>
      </c>
      <c r="U89" s="19">
        <v>23</v>
      </c>
      <c r="V89" s="7" t="s">
        <v>387</v>
      </c>
      <c r="W89" s="19">
        <f t="shared" si="24"/>
        <v>3850</v>
      </c>
      <c r="X89" s="7" t="s">
        <v>386</v>
      </c>
      <c r="Y89" s="7" t="s">
        <v>10</v>
      </c>
      <c r="Z89" s="7" t="s">
        <v>383</v>
      </c>
      <c r="AA89" s="7" t="s">
        <v>10</v>
      </c>
      <c r="AB89" s="7" t="s">
        <v>383</v>
      </c>
      <c r="AC89" s="7" t="s">
        <v>10</v>
      </c>
      <c r="AD89" s="7" t="s">
        <v>383</v>
      </c>
      <c r="AE89" s="19">
        <f t="shared" si="27"/>
        <v>11550</v>
      </c>
      <c r="AF89" s="7" t="s">
        <v>3</v>
      </c>
      <c r="AG89" s="19">
        <v>0</v>
      </c>
      <c r="AH89" s="7" t="s">
        <v>3</v>
      </c>
      <c r="AI89" s="7" t="s">
        <v>10</v>
      </c>
      <c r="AJ89" s="7" t="s">
        <v>383</v>
      </c>
      <c r="AK89" s="19">
        <f t="shared" si="25"/>
        <v>1501.5</v>
      </c>
      <c r="AL89" s="7" t="s">
        <v>387</v>
      </c>
      <c r="AM89" s="19">
        <f t="shared" si="16"/>
        <v>2401.2000000000003</v>
      </c>
      <c r="AN89" s="7" t="s">
        <v>4</v>
      </c>
      <c r="AO89" s="19">
        <v>600</v>
      </c>
      <c r="AP89" s="7" t="s">
        <v>3</v>
      </c>
      <c r="AQ89" s="7" t="s">
        <v>10</v>
      </c>
      <c r="AR89" s="7" t="s">
        <v>383</v>
      </c>
      <c r="AS89" s="7" t="s">
        <v>10</v>
      </c>
    </row>
    <row r="90" spans="1:45" s="8" customFormat="1" ht="22.5" customHeight="1">
      <c r="A90" s="17"/>
      <c r="B90" s="4" t="s">
        <v>5</v>
      </c>
      <c r="C90" s="4">
        <v>10</v>
      </c>
      <c r="D90" s="12" t="s">
        <v>333</v>
      </c>
      <c r="E90" s="13" t="s">
        <v>333</v>
      </c>
      <c r="F90" s="6" t="s">
        <v>355</v>
      </c>
      <c r="G90" s="14" t="s">
        <v>337</v>
      </c>
      <c r="H90" s="6" t="s">
        <v>338</v>
      </c>
      <c r="I90" s="6" t="s">
        <v>315</v>
      </c>
      <c r="J90" s="6" t="s">
        <v>354</v>
      </c>
      <c r="K90" s="19">
        <v>20600</v>
      </c>
      <c r="L90" s="19">
        <v>15120.209695999998</v>
      </c>
      <c r="M90" s="7" t="s">
        <v>10</v>
      </c>
      <c r="N90" s="7" t="s">
        <v>10</v>
      </c>
      <c r="O90" s="7" t="s">
        <v>383</v>
      </c>
      <c r="P90" s="7" t="s">
        <v>10</v>
      </c>
      <c r="Q90" s="7" t="s">
        <v>10</v>
      </c>
      <c r="R90" s="7" t="s">
        <v>383</v>
      </c>
      <c r="S90" s="19">
        <f t="shared" si="23"/>
        <v>27466.666666666664</v>
      </c>
      <c r="T90" s="7" t="s">
        <v>3</v>
      </c>
      <c r="U90" s="19">
        <v>0</v>
      </c>
      <c r="V90" s="7" t="s">
        <v>387</v>
      </c>
      <c r="W90" s="19">
        <f t="shared" si="24"/>
        <v>3433.333333333333</v>
      </c>
      <c r="X90" s="7" t="s">
        <v>386</v>
      </c>
      <c r="Y90" s="7" t="s">
        <v>10</v>
      </c>
      <c r="Z90" s="7" t="s">
        <v>383</v>
      </c>
      <c r="AA90" s="7" t="s">
        <v>10</v>
      </c>
      <c r="AB90" s="7" t="s">
        <v>383</v>
      </c>
      <c r="AC90" s="7" t="s">
        <v>10</v>
      </c>
      <c r="AD90" s="7" t="s">
        <v>383</v>
      </c>
      <c r="AE90" s="19">
        <v>0</v>
      </c>
      <c r="AF90" s="7" t="s">
        <v>3</v>
      </c>
      <c r="AG90" s="19">
        <v>9350</v>
      </c>
      <c r="AH90" s="7" t="s">
        <v>3</v>
      </c>
      <c r="AI90" s="7" t="s">
        <v>10</v>
      </c>
      <c r="AJ90" s="7" t="s">
        <v>383</v>
      </c>
      <c r="AK90" s="19">
        <v>1300</v>
      </c>
      <c r="AL90" s="7" t="s">
        <v>387</v>
      </c>
      <c r="AM90" s="19">
        <f t="shared" si="16"/>
        <v>2401.2000000000003</v>
      </c>
      <c r="AN90" s="7" t="s">
        <v>4</v>
      </c>
      <c r="AO90" s="19">
        <v>600</v>
      </c>
      <c r="AP90" s="7" t="s">
        <v>3</v>
      </c>
      <c r="AQ90" s="7" t="s">
        <v>10</v>
      </c>
      <c r="AR90" s="7" t="s">
        <v>383</v>
      </c>
      <c r="AS90" s="7" t="s">
        <v>10</v>
      </c>
    </row>
    <row r="91" spans="1:45" s="15" customFormat="1" ht="28.5">
      <c r="A91" s="17"/>
      <c r="B91" s="4" t="s">
        <v>5</v>
      </c>
      <c r="C91" s="4">
        <v>10</v>
      </c>
      <c r="D91" s="12" t="s">
        <v>251</v>
      </c>
      <c r="E91" s="13" t="s">
        <v>251</v>
      </c>
      <c r="F91" s="9" t="s">
        <v>359</v>
      </c>
      <c r="G91" s="14" t="s">
        <v>252</v>
      </c>
      <c r="H91" s="6" t="s">
        <v>253</v>
      </c>
      <c r="I91" s="6" t="s">
        <v>254</v>
      </c>
      <c r="J91" s="6" t="s">
        <v>353</v>
      </c>
      <c r="K91" s="19">
        <v>20300</v>
      </c>
      <c r="L91" s="19">
        <v>14916.164696</v>
      </c>
      <c r="M91" s="7" t="s">
        <v>10</v>
      </c>
      <c r="N91" s="7" t="s">
        <v>10</v>
      </c>
      <c r="O91" s="7" t="s">
        <v>383</v>
      </c>
      <c r="P91" s="7" t="s">
        <v>10</v>
      </c>
      <c r="Q91" s="7" t="s">
        <v>10</v>
      </c>
      <c r="R91" s="7" t="s">
        <v>383</v>
      </c>
      <c r="S91" s="19">
        <f t="shared" si="23"/>
        <v>27066.666666666664</v>
      </c>
      <c r="T91" s="7" t="s">
        <v>3</v>
      </c>
      <c r="U91" s="19">
        <v>27.5</v>
      </c>
      <c r="V91" s="7" t="s">
        <v>387</v>
      </c>
      <c r="W91" s="19">
        <f t="shared" si="24"/>
        <v>3383.333333333333</v>
      </c>
      <c r="X91" s="7" t="s">
        <v>386</v>
      </c>
      <c r="Y91" s="7" t="s">
        <v>10</v>
      </c>
      <c r="Z91" s="7" t="s">
        <v>383</v>
      </c>
      <c r="AA91" s="7" t="s">
        <v>10</v>
      </c>
      <c r="AB91" s="7" t="s">
        <v>383</v>
      </c>
      <c r="AC91" s="7" t="s">
        <v>10</v>
      </c>
      <c r="AD91" s="7" t="s">
        <v>383</v>
      </c>
      <c r="AE91" s="19">
        <f>K91/30*20</f>
        <v>13533.333333333332</v>
      </c>
      <c r="AF91" s="7" t="s">
        <v>3</v>
      </c>
      <c r="AG91" s="19">
        <v>9350</v>
      </c>
      <c r="AH91" s="7" t="s">
        <v>3</v>
      </c>
      <c r="AI91" s="7" t="s">
        <v>10</v>
      </c>
      <c r="AJ91" s="7" t="s">
        <v>383</v>
      </c>
      <c r="AK91" s="19">
        <f>IF(K91&gt;=80.04*300,80.04*300*0.13/2,K91*0.13/2)</f>
        <v>1319.5</v>
      </c>
      <c r="AL91" s="7" t="s">
        <v>387</v>
      </c>
      <c r="AM91" s="19">
        <f t="shared" si="16"/>
        <v>2401.2000000000003</v>
      </c>
      <c r="AN91" s="7" t="s">
        <v>4</v>
      </c>
      <c r="AO91" s="19">
        <v>600</v>
      </c>
      <c r="AP91" s="7" t="s">
        <v>3</v>
      </c>
      <c r="AQ91" s="7" t="s">
        <v>10</v>
      </c>
      <c r="AR91" s="7" t="s">
        <v>383</v>
      </c>
      <c r="AS91" s="7" t="s">
        <v>10</v>
      </c>
    </row>
    <row r="92" spans="1:45" s="15" customFormat="1" ht="28.5">
      <c r="A92" s="17"/>
      <c r="B92" s="4" t="s">
        <v>5</v>
      </c>
      <c r="C92" s="4">
        <v>10</v>
      </c>
      <c r="D92" s="12" t="s">
        <v>261</v>
      </c>
      <c r="E92" s="13" t="s">
        <v>251</v>
      </c>
      <c r="F92" s="9" t="s">
        <v>359</v>
      </c>
      <c r="G92" s="14" t="s">
        <v>262</v>
      </c>
      <c r="H92" s="6" t="s">
        <v>263</v>
      </c>
      <c r="I92" s="6" t="s">
        <v>264</v>
      </c>
      <c r="J92" s="6" t="s">
        <v>353</v>
      </c>
      <c r="K92" s="19">
        <v>18800</v>
      </c>
      <c r="L92" s="19">
        <v>13895.939696000001</v>
      </c>
      <c r="M92" s="7" t="s">
        <v>10</v>
      </c>
      <c r="N92" s="7" t="s">
        <v>10</v>
      </c>
      <c r="O92" s="7" t="s">
        <v>383</v>
      </c>
      <c r="P92" s="7" t="s">
        <v>10</v>
      </c>
      <c r="Q92" s="7" t="s">
        <v>10</v>
      </c>
      <c r="R92" s="7" t="s">
        <v>383</v>
      </c>
      <c r="S92" s="19">
        <f t="shared" si="23"/>
        <v>25066.666666666664</v>
      </c>
      <c r="T92" s="7" t="s">
        <v>3</v>
      </c>
      <c r="U92" s="19">
        <v>23</v>
      </c>
      <c r="V92" s="7" t="s">
        <v>387</v>
      </c>
      <c r="W92" s="19">
        <f t="shared" si="24"/>
        <v>3133.333333333333</v>
      </c>
      <c r="X92" s="7" t="s">
        <v>386</v>
      </c>
      <c r="Y92" s="7" t="s">
        <v>10</v>
      </c>
      <c r="Z92" s="7" t="s">
        <v>383</v>
      </c>
      <c r="AA92" s="7" t="s">
        <v>10</v>
      </c>
      <c r="AB92" s="7" t="s">
        <v>383</v>
      </c>
      <c r="AC92" s="7" t="s">
        <v>10</v>
      </c>
      <c r="AD92" s="7" t="s">
        <v>383</v>
      </c>
      <c r="AE92" s="19">
        <f t="shared" ref="AE92" si="28">K92/30*15</f>
        <v>9400</v>
      </c>
      <c r="AF92" s="7" t="s">
        <v>3</v>
      </c>
      <c r="AG92" s="19">
        <v>9350</v>
      </c>
      <c r="AH92" s="7" t="s">
        <v>3</v>
      </c>
      <c r="AI92" s="7" t="s">
        <v>10</v>
      </c>
      <c r="AJ92" s="7" t="s">
        <v>383</v>
      </c>
      <c r="AK92" s="19">
        <v>1200</v>
      </c>
      <c r="AL92" s="7" t="s">
        <v>387</v>
      </c>
      <c r="AM92" s="19">
        <f t="shared" si="16"/>
        <v>2401.2000000000003</v>
      </c>
      <c r="AN92" s="7" t="s">
        <v>4</v>
      </c>
      <c r="AO92" s="19">
        <v>600</v>
      </c>
      <c r="AP92" s="7" t="s">
        <v>3</v>
      </c>
      <c r="AQ92" s="7" t="s">
        <v>10</v>
      </c>
      <c r="AR92" s="7" t="s">
        <v>383</v>
      </c>
      <c r="AS92" s="7" t="s">
        <v>10</v>
      </c>
    </row>
    <row r="93" spans="1:45" s="8" customFormat="1" ht="22.5" customHeight="1">
      <c r="A93" s="17"/>
      <c r="B93" s="4" t="s">
        <v>5</v>
      </c>
      <c r="C93" s="4">
        <v>10</v>
      </c>
      <c r="D93" s="12" t="s">
        <v>235</v>
      </c>
      <c r="E93" s="13" t="s">
        <v>234</v>
      </c>
      <c r="F93" s="5" t="s">
        <v>361</v>
      </c>
      <c r="G93" s="14" t="s">
        <v>236</v>
      </c>
      <c r="H93" s="6" t="s">
        <v>237</v>
      </c>
      <c r="I93" s="6" t="s">
        <v>238</v>
      </c>
      <c r="J93" s="6" t="s">
        <v>354</v>
      </c>
      <c r="K93" s="19">
        <v>14700</v>
      </c>
      <c r="L93" s="19">
        <v>11107.324696</v>
      </c>
      <c r="M93" s="7" t="s">
        <v>10</v>
      </c>
      <c r="N93" s="7" t="s">
        <v>10</v>
      </c>
      <c r="O93" s="7" t="s">
        <v>383</v>
      </c>
      <c r="P93" s="7" t="s">
        <v>10</v>
      </c>
      <c r="Q93" s="7" t="s">
        <v>10</v>
      </c>
      <c r="R93" s="7" t="s">
        <v>383</v>
      </c>
      <c r="S93" s="19">
        <f t="shared" si="20"/>
        <v>19600</v>
      </c>
      <c r="T93" s="7" t="s">
        <v>3</v>
      </c>
      <c r="U93" s="19">
        <v>0</v>
      </c>
      <c r="V93" s="7" t="s">
        <v>387</v>
      </c>
      <c r="W93" s="19">
        <f t="shared" si="21"/>
        <v>2450</v>
      </c>
      <c r="X93" s="7" t="s">
        <v>386</v>
      </c>
      <c r="Y93" s="7" t="s">
        <v>10</v>
      </c>
      <c r="Z93" s="7" t="s">
        <v>383</v>
      </c>
      <c r="AA93" s="7" t="s">
        <v>10</v>
      </c>
      <c r="AB93" s="7" t="s">
        <v>383</v>
      </c>
      <c r="AC93" s="7" t="s">
        <v>10</v>
      </c>
      <c r="AD93" s="7" t="s">
        <v>383</v>
      </c>
      <c r="AE93" s="19">
        <v>0</v>
      </c>
      <c r="AF93" s="7" t="s">
        <v>3</v>
      </c>
      <c r="AG93" s="19">
        <v>9350</v>
      </c>
      <c r="AH93" s="7" t="s">
        <v>3</v>
      </c>
      <c r="AI93" s="7" t="s">
        <v>10</v>
      </c>
      <c r="AJ93" s="7" t="s">
        <v>383</v>
      </c>
      <c r="AK93" s="19">
        <v>500</v>
      </c>
      <c r="AL93" s="7" t="s">
        <v>387</v>
      </c>
      <c r="AM93" s="19">
        <f t="shared" si="16"/>
        <v>2401.2000000000003</v>
      </c>
      <c r="AN93" s="7" t="s">
        <v>4</v>
      </c>
      <c r="AO93" s="19">
        <v>600</v>
      </c>
      <c r="AP93" s="7" t="s">
        <v>3</v>
      </c>
      <c r="AQ93" s="7" t="s">
        <v>10</v>
      </c>
      <c r="AR93" s="7" t="s">
        <v>383</v>
      </c>
      <c r="AS93" s="7" t="s">
        <v>10</v>
      </c>
    </row>
    <row r="94" spans="1:45" s="15" customFormat="1" ht="22.5" customHeight="1">
      <c r="A94" s="17"/>
      <c r="B94" s="4" t="s">
        <v>5</v>
      </c>
      <c r="C94" s="4">
        <v>9</v>
      </c>
      <c r="D94" s="12" t="s">
        <v>244</v>
      </c>
      <c r="E94" s="13" t="s">
        <v>243</v>
      </c>
      <c r="F94" s="5" t="s">
        <v>361</v>
      </c>
      <c r="G94" s="14" t="s">
        <v>245</v>
      </c>
      <c r="H94" s="6" t="s">
        <v>105</v>
      </c>
      <c r="I94" s="6" t="s">
        <v>246</v>
      </c>
      <c r="J94" s="6" t="s">
        <v>354</v>
      </c>
      <c r="K94" s="19">
        <v>25500</v>
      </c>
      <c r="L94" s="19">
        <v>18653.910809999998</v>
      </c>
      <c r="M94" s="7" t="s">
        <v>10</v>
      </c>
      <c r="N94" s="7" t="s">
        <v>10</v>
      </c>
      <c r="O94" s="7" t="s">
        <v>383</v>
      </c>
      <c r="P94" s="7" t="s">
        <v>10</v>
      </c>
      <c r="Q94" s="7" t="s">
        <v>10</v>
      </c>
      <c r="R94" s="7" t="s">
        <v>383</v>
      </c>
      <c r="S94" s="19">
        <f t="shared" si="20"/>
        <v>34000</v>
      </c>
      <c r="T94" s="7" t="s">
        <v>3</v>
      </c>
      <c r="U94" s="19">
        <v>41</v>
      </c>
      <c r="V94" s="7" t="s">
        <v>387</v>
      </c>
      <c r="W94" s="19">
        <f t="shared" si="21"/>
        <v>4250</v>
      </c>
      <c r="X94" s="7" t="s">
        <v>386</v>
      </c>
      <c r="Y94" s="7" t="s">
        <v>10</v>
      </c>
      <c r="Z94" s="7" t="s">
        <v>383</v>
      </c>
      <c r="AA94" s="7" t="s">
        <v>10</v>
      </c>
      <c r="AB94" s="7" t="s">
        <v>383</v>
      </c>
      <c r="AC94" s="7" t="s">
        <v>10</v>
      </c>
      <c r="AD94" s="7" t="s">
        <v>383</v>
      </c>
      <c r="AE94" s="19">
        <f>K94/30*25</f>
        <v>21250</v>
      </c>
      <c r="AF94" s="7" t="s">
        <v>3</v>
      </c>
      <c r="AG94" s="19">
        <v>9350</v>
      </c>
      <c r="AH94" s="7" t="s">
        <v>3</v>
      </c>
      <c r="AI94" s="7" t="s">
        <v>10</v>
      </c>
      <c r="AJ94" s="7" t="s">
        <v>383</v>
      </c>
      <c r="AK94" s="19">
        <f t="shared" si="22"/>
        <v>1560.7800000000002</v>
      </c>
      <c r="AL94" s="7" t="s">
        <v>387</v>
      </c>
      <c r="AM94" s="19">
        <f t="shared" si="16"/>
        <v>2401.2000000000003</v>
      </c>
      <c r="AN94" s="7" t="s">
        <v>4</v>
      </c>
      <c r="AO94" s="19">
        <v>600</v>
      </c>
      <c r="AP94" s="7" t="s">
        <v>3</v>
      </c>
      <c r="AQ94" s="7" t="s">
        <v>10</v>
      </c>
      <c r="AR94" s="7" t="s">
        <v>383</v>
      </c>
      <c r="AS94" s="7" t="s">
        <v>10</v>
      </c>
    </row>
    <row r="95" spans="1:45" s="8" customFormat="1" ht="22.5" customHeight="1">
      <c r="A95" s="17"/>
      <c r="B95" s="4" t="s">
        <v>5</v>
      </c>
      <c r="C95" s="4">
        <v>9</v>
      </c>
      <c r="D95" s="12" t="s">
        <v>243</v>
      </c>
      <c r="E95" s="13" t="s">
        <v>243</v>
      </c>
      <c r="F95" s="5" t="s">
        <v>361</v>
      </c>
      <c r="G95" s="14" t="s">
        <v>247</v>
      </c>
      <c r="H95" s="6" t="s">
        <v>36</v>
      </c>
      <c r="I95" s="6" t="s">
        <v>248</v>
      </c>
      <c r="J95" s="6" t="s">
        <v>354</v>
      </c>
      <c r="K95" s="19">
        <v>25000</v>
      </c>
      <c r="L95" s="19">
        <v>18271.506249999999</v>
      </c>
      <c r="M95" s="7" t="s">
        <v>10</v>
      </c>
      <c r="N95" s="7" t="s">
        <v>10</v>
      </c>
      <c r="O95" s="7" t="s">
        <v>383</v>
      </c>
      <c r="P95" s="7" t="s">
        <v>10</v>
      </c>
      <c r="Q95" s="7" t="s">
        <v>10</v>
      </c>
      <c r="R95" s="7" t="s">
        <v>383</v>
      </c>
      <c r="S95" s="19">
        <f t="shared" si="20"/>
        <v>33333.333333333336</v>
      </c>
      <c r="T95" s="7" t="s">
        <v>3</v>
      </c>
      <c r="U95" s="19">
        <v>0</v>
      </c>
      <c r="V95" s="7" t="s">
        <v>387</v>
      </c>
      <c r="W95" s="19">
        <f t="shared" si="21"/>
        <v>4166.666666666667</v>
      </c>
      <c r="X95" s="7" t="s">
        <v>386</v>
      </c>
      <c r="Y95" s="7" t="s">
        <v>10</v>
      </c>
      <c r="Z95" s="7" t="s">
        <v>383</v>
      </c>
      <c r="AA95" s="7" t="s">
        <v>10</v>
      </c>
      <c r="AB95" s="7" t="s">
        <v>383</v>
      </c>
      <c r="AC95" s="7" t="s">
        <v>10</v>
      </c>
      <c r="AD95" s="7" t="s">
        <v>383</v>
      </c>
      <c r="AE95" s="19">
        <v>0</v>
      </c>
      <c r="AF95" s="7" t="s">
        <v>3</v>
      </c>
      <c r="AG95" s="19">
        <v>9350</v>
      </c>
      <c r="AH95" s="7" t="s">
        <v>3</v>
      </c>
      <c r="AI95" s="7" t="s">
        <v>10</v>
      </c>
      <c r="AJ95" s="7" t="s">
        <v>383</v>
      </c>
      <c r="AK95" s="19">
        <f t="shared" si="22"/>
        <v>1560.7800000000002</v>
      </c>
      <c r="AL95" s="7" t="s">
        <v>387</v>
      </c>
      <c r="AM95" s="19">
        <f t="shared" si="16"/>
        <v>2401.2000000000003</v>
      </c>
      <c r="AN95" s="7" t="s">
        <v>4</v>
      </c>
      <c r="AO95" s="19">
        <v>600</v>
      </c>
      <c r="AP95" s="7" t="s">
        <v>3</v>
      </c>
      <c r="AQ95" s="7" t="s">
        <v>10</v>
      </c>
      <c r="AR95" s="7" t="s">
        <v>383</v>
      </c>
      <c r="AS95" s="7" t="s">
        <v>10</v>
      </c>
    </row>
    <row r="96" spans="1:45" s="8" customFormat="1" ht="22.5" customHeight="1">
      <c r="A96" s="17"/>
      <c r="B96" s="4" t="s">
        <v>5</v>
      </c>
      <c r="C96" s="4">
        <v>9</v>
      </c>
      <c r="D96" s="12" t="s">
        <v>243</v>
      </c>
      <c r="E96" s="13" t="s">
        <v>243</v>
      </c>
      <c r="F96" s="5" t="s">
        <v>358</v>
      </c>
      <c r="G96" s="14" t="s">
        <v>410</v>
      </c>
      <c r="H96" s="6" t="s">
        <v>411</v>
      </c>
      <c r="I96" s="6" t="s">
        <v>412</v>
      </c>
      <c r="J96" s="6" t="s">
        <v>354</v>
      </c>
      <c r="K96" s="19">
        <v>23500</v>
      </c>
      <c r="L96" s="19">
        <v>17124.306249999998</v>
      </c>
      <c r="M96" s="7" t="s">
        <v>10</v>
      </c>
      <c r="N96" s="7" t="s">
        <v>10</v>
      </c>
      <c r="O96" s="7" t="s">
        <v>383</v>
      </c>
      <c r="P96" s="7" t="s">
        <v>10</v>
      </c>
      <c r="Q96" s="7" t="s">
        <v>10</v>
      </c>
      <c r="R96" s="7" t="s">
        <v>383</v>
      </c>
      <c r="S96" s="19">
        <f t="shared" ref="S96" si="29">K96/30*40</f>
        <v>31333.333333333336</v>
      </c>
      <c r="T96" s="7" t="s">
        <v>3</v>
      </c>
      <c r="U96" s="19">
        <v>0</v>
      </c>
      <c r="V96" s="7" t="s">
        <v>387</v>
      </c>
      <c r="W96" s="19">
        <f t="shared" ref="W96" si="30">K96/30*5</f>
        <v>3916.666666666667</v>
      </c>
      <c r="X96" s="7" t="s">
        <v>386</v>
      </c>
      <c r="Y96" s="7" t="s">
        <v>10</v>
      </c>
      <c r="Z96" s="7" t="s">
        <v>383</v>
      </c>
      <c r="AA96" s="7" t="s">
        <v>10</v>
      </c>
      <c r="AB96" s="7" t="s">
        <v>383</v>
      </c>
      <c r="AC96" s="7" t="s">
        <v>10</v>
      </c>
      <c r="AD96" s="7" t="s">
        <v>383</v>
      </c>
      <c r="AE96" s="19">
        <v>0</v>
      </c>
      <c r="AF96" s="7" t="s">
        <v>3</v>
      </c>
      <c r="AG96" s="19">
        <v>9350</v>
      </c>
      <c r="AH96" s="7" t="s">
        <v>3</v>
      </c>
      <c r="AI96" s="7" t="s">
        <v>10</v>
      </c>
      <c r="AJ96" s="7" t="s">
        <v>383</v>
      </c>
      <c r="AK96" s="19">
        <v>587.5</v>
      </c>
      <c r="AL96" s="7" t="s">
        <v>387</v>
      </c>
      <c r="AM96" s="19">
        <f t="shared" si="16"/>
        <v>2401.2000000000003</v>
      </c>
      <c r="AN96" s="7" t="s">
        <v>4</v>
      </c>
      <c r="AO96" s="19">
        <v>600</v>
      </c>
      <c r="AP96" s="7" t="s">
        <v>3</v>
      </c>
      <c r="AQ96" s="7" t="s">
        <v>10</v>
      </c>
      <c r="AR96" s="7" t="s">
        <v>383</v>
      </c>
      <c r="AS96" s="7" t="s">
        <v>10</v>
      </c>
    </row>
    <row r="97" spans="1:45" s="8" customFormat="1" ht="22.5" customHeight="1">
      <c r="A97" s="17"/>
      <c r="B97" s="4" t="s">
        <v>5</v>
      </c>
      <c r="C97" s="4">
        <v>9</v>
      </c>
      <c r="D97" s="12" t="s">
        <v>243</v>
      </c>
      <c r="E97" s="13" t="s">
        <v>243</v>
      </c>
      <c r="F97" s="5" t="s">
        <v>361</v>
      </c>
      <c r="G97" s="14" t="s">
        <v>399</v>
      </c>
      <c r="H97" s="6" t="s">
        <v>211</v>
      </c>
      <c r="I97" s="6" t="s">
        <v>159</v>
      </c>
      <c r="J97" s="6" t="s">
        <v>353</v>
      </c>
      <c r="K97" s="19">
        <v>22500</v>
      </c>
      <c r="L97" s="19">
        <v>16375.129560000001</v>
      </c>
      <c r="M97" s="7" t="s">
        <v>10</v>
      </c>
      <c r="N97" s="7" t="s">
        <v>10</v>
      </c>
      <c r="O97" s="7" t="s">
        <v>383</v>
      </c>
      <c r="P97" s="7" t="s">
        <v>10</v>
      </c>
      <c r="Q97" s="7" t="s">
        <v>10</v>
      </c>
      <c r="R97" s="7" t="s">
        <v>383</v>
      </c>
      <c r="S97" s="19">
        <f t="shared" ref="S97" si="31">K97/30*40</f>
        <v>30000</v>
      </c>
      <c r="T97" s="7" t="s">
        <v>3</v>
      </c>
      <c r="U97" s="19">
        <v>0</v>
      </c>
      <c r="V97" s="7" t="s">
        <v>387</v>
      </c>
      <c r="W97" s="19">
        <f t="shared" ref="W97" si="32">K97/30*5</f>
        <v>3750</v>
      </c>
      <c r="X97" s="7" t="s">
        <v>386</v>
      </c>
      <c r="Y97" s="7" t="s">
        <v>10</v>
      </c>
      <c r="Z97" s="7" t="s">
        <v>383</v>
      </c>
      <c r="AA97" s="7" t="s">
        <v>10</v>
      </c>
      <c r="AB97" s="7" t="s">
        <v>383</v>
      </c>
      <c r="AC97" s="7" t="s">
        <v>10</v>
      </c>
      <c r="AD97" s="7" t="s">
        <v>383</v>
      </c>
      <c r="AE97" s="19">
        <v>0</v>
      </c>
      <c r="AF97" s="7" t="s">
        <v>3</v>
      </c>
      <c r="AG97" s="19">
        <v>9350</v>
      </c>
      <c r="AH97" s="7" t="s">
        <v>3</v>
      </c>
      <c r="AI97" s="7" t="s">
        <v>10</v>
      </c>
      <c r="AJ97" s="7" t="s">
        <v>383</v>
      </c>
      <c r="AK97" s="19">
        <f t="shared" ref="AK97" si="33">IF(K97&gt;=80.04*300,80.04*300*0.13/2,K97*0.13/2)</f>
        <v>1462.5</v>
      </c>
      <c r="AL97" s="7" t="s">
        <v>387</v>
      </c>
      <c r="AM97" s="19">
        <f t="shared" si="16"/>
        <v>2401.2000000000003</v>
      </c>
      <c r="AN97" s="7" t="s">
        <v>4</v>
      </c>
      <c r="AO97" s="19">
        <v>600</v>
      </c>
      <c r="AP97" s="7" t="s">
        <v>3</v>
      </c>
      <c r="AQ97" s="7" t="s">
        <v>10</v>
      </c>
      <c r="AR97" s="7" t="s">
        <v>383</v>
      </c>
      <c r="AS97" s="7" t="s">
        <v>10</v>
      </c>
    </row>
    <row r="98" spans="1:45" s="15" customFormat="1" ht="22.5" customHeight="1">
      <c r="A98" s="17"/>
      <c r="B98" s="4" t="s">
        <v>5</v>
      </c>
      <c r="C98" s="4">
        <v>9</v>
      </c>
      <c r="D98" s="12" t="s">
        <v>243</v>
      </c>
      <c r="E98" s="13" t="s">
        <v>243</v>
      </c>
      <c r="F98" s="5" t="s">
        <v>357</v>
      </c>
      <c r="G98" s="14" t="s">
        <v>258</v>
      </c>
      <c r="H98" s="6" t="s">
        <v>259</v>
      </c>
      <c r="I98" s="6" t="s">
        <v>260</v>
      </c>
      <c r="J98" s="6" t="s">
        <v>353</v>
      </c>
      <c r="K98" s="19">
        <v>19600</v>
      </c>
      <c r="L98" s="19">
        <v>14440.059696</v>
      </c>
      <c r="M98" s="7" t="s">
        <v>10</v>
      </c>
      <c r="N98" s="7" t="s">
        <v>10</v>
      </c>
      <c r="O98" s="7" t="s">
        <v>383</v>
      </c>
      <c r="P98" s="7" t="s">
        <v>10</v>
      </c>
      <c r="Q98" s="7" t="s">
        <v>10</v>
      </c>
      <c r="R98" s="7" t="s">
        <v>383</v>
      </c>
      <c r="S98" s="19">
        <f t="shared" si="20"/>
        <v>26133.333333333336</v>
      </c>
      <c r="T98" s="7" t="s">
        <v>3</v>
      </c>
      <c r="U98" s="19">
        <v>41</v>
      </c>
      <c r="V98" s="7" t="s">
        <v>387</v>
      </c>
      <c r="W98" s="19">
        <f t="shared" si="21"/>
        <v>3266.666666666667</v>
      </c>
      <c r="X98" s="7" t="s">
        <v>386</v>
      </c>
      <c r="Y98" s="7" t="s">
        <v>10</v>
      </c>
      <c r="Z98" s="7" t="s">
        <v>383</v>
      </c>
      <c r="AA98" s="7" t="s">
        <v>10</v>
      </c>
      <c r="AB98" s="7" t="s">
        <v>383</v>
      </c>
      <c r="AC98" s="7" t="s">
        <v>10</v>
      </c>
      <c r="AD98" s="7" t="s">
        <v>383</v>
      </c>
      <c r="AE98" s="19">
        <f>K98/30*25</f>
        <v>16333.333333333334</v>
      </c>
      <c r="AF98" s="7" t="s">
        <v>3</v>
      </c>
      <c r="AG98" s="19">
        <v>9350</v>
      </c>
      <c r="AH98" s="7" t="s">
        <v>3</v>
      </c>
      <c r="AI98" s="7" t="s">
        <v>10</v>
      </c>
      <c r="AJ98" s="7" t="s">
        <v>383</v>
      </c>
      <c r="AK98" s="19">
        <f t="shared" si="22"/>
        <v>1274</v>
      </c>
      <c r="AL98" s="7" t="s">
        <v>387</v>
      </c>
      <c r="AM98" s="19">
        <f t="shared" si="16"/>
        <v>2401.2000000000003</v>
      </c>
      <c r="AN98" s="7" t="s">
        <v>4</v>
      </c>
      <c r="AO98" s="19">
        <v>600</v>
      </c>
      <c r="AP98" s="7" t="s">
        <v>3</v>
      </c>
      <c r="AQ98" s="7" t="s">
        <v>10</v>
      </c>
      <c r="AR98" s="7" t="s">
        <v>383</v>
      </c>
      <c r="AS98" s="7" t="s">
        <v>10</v>
      </c>
    </row>
    <row r="99" spans="1:45" s="15" customFormat="1" ht="22.5" customHeight="1">
      <c r="A99" s="17"/>
      <c r="B99" s="4" t="s">
        <v>5</v>
      </c>
      <c r="C99" s="4">
        <v>9</v>
      </c>
      <c r="D99" s="12" t="s">
        <v>243</v>
      </c>
      <c r="E99" s="13" t="s">
        <v>243</v>
      </c>
      <c r="F99" s="9" t="s">
        <v>356</v>
      </c>
      <c r="G99" s="14" t="s">
        <v>270</v>
      </c>
      <c r="H99" s="6" t="s">
        <v>54</v>
      </c>
      <c r="I99" s="6" t="s">
        <v>225</v>
      </c>
      <c r="J99" s="6" t="s">
        <v>354</v>
      </c>
      <c r="K99" s="19">
        <v>18500</v>
      </c>
      <c r="L99" s="19">
        <v>13691.885</v>
      </c>
      <c r="M99" s="7" t="s">
        <v>10</v>
      </c>
      <c r="N99" s="7" t="s">
        <v>10</v>
      </c>
      <c r="O99" s="7" t="s">
        <v>383</v>
      </c>
      <c r="P99" s="7" t="s">
        <v>10</v>
      </c>
      <c r="Q99" s="7" t="s">
        <v>10</v>
      </c>
      <c r="R99" s="7" t="s">
        <v>383</v>
      </c>
      <c r="S99" s="19">
        <f>K99/30*40</f>
        <v>24666.666666666664</v>
      </c>
      <c r="T99" s="7" t="s">
        <v>3</v>
      </c>
      <c r="U99" s="19">
        <v>0</v>
      </c>
      <c r="V99" s="7" t="s">
        <v>387</v>
      </c>
      <c r="W99" s="19">
        <f>K99/30*5</f>
        <v>3083.333333333333</v>
      </c>
      <c r="X99" s="7" t="s">
        <v>386</v>
      </c>
      <c r="Y99" s="7" t="s">
        <v>10</v>
      </c>
      <c r="Z99" s="7" t="s">
        <v>383</v>
      </c>
      <c r="AA99" s="7" t="s">
        <v>10</v>
      </c>
      <c r="AB99" s="7" t="s">
        <v>383</v>
      </c>
      <c r="AC99" s="7" t="s">
        <v>10</v>
      </c>
      <c r="AD99" s="7" t="s">
        <v>383</v>
      </c>
      <c r="AE99" s="19">
        <v>0</v>
      </c>
      <c r="AF99" s="7" t="s">
        <v>3</v>
      </c>
      <c r="AG99" s="19">
        <v>9350</v>
      </c>
      <c r="AH99" s="7" t="s">
        <v>3</v>
      </c>
      <c r="AI99" s="7" t="s">
        <v>10</v>
      </c>
      <c r="AJ99" s="7" t="s">
        <v>383</v>
      </c>
      <c r="AK99" s="19">
        <f>IF(K99&gt;=80.04*300,80.04*300*0.13/2,K99*0.13/2)</f>
        <v>1202.5</v>
      </c>
      <c r="AL99" s="7" t="s">
        <v>387</v>
      </c>
      <c r="AM99" s="19">
        <f t="shared" si="16"/>
        <v>2401.2000000000003</v>
      </c>
      <c r="AN99" s="7" t="s">
        <v>4</v>
      </c>
      <c r="AO99" s="19">
        <v>600</v>
      </c>
      <c r="AP99" s="7" t="s">
        <v>3</v>
      </c>
      <c r="AQ99" s="7" t="s">
        <v>10</v>
      </c>
      <c r="AR99" s="7" t="s">
        <v>383</v>
      </c>
      <c r="AS99" s="7" t="s">
        <v>10</v>
      </c>
    </row>
    <row r="100" spans="1:45" s="15" customFormat="1" ht="22.5" customHeight="1">
      <c r="A100" s="17"/>
      <c r="B100" s="4" t="s">
        <v>5</v>
      </c>
      <c r="C100" s="4">
        <v>9</v>
      </c>
      <c r="D100" s="12" t="s">
        <v>243</v>
      </c>
      <c r="E100" s="13" t="s">
        <v>243</v>
      </c>
      <c r="F100" s="5" t="s">
        <v>358</v>
      </c>
      <c r="G100" s="14" t="s">
        <v>266</v>
      </c>
      <c r="H100" s="6" t="s">
        <v>267</v>
      </c>
      <c r="I100" s="6" t="s">
        <v>109</v>
      </c>
      <c r="J100" s="6" t="s">
        <v>354</v>
      </c>
      <c r="K100" s="19">
        <v>16400</v>
      </c>
      <c r="L100" s="19">
        <v>12263.579696000001</v>
      </c>
      <c r="M100" s="7" t="s">
        <v>10</v>
      </c>
      <c r="N100" s="7" t="s">
        <v>10</v>
      </c>
      <c r="O100" s="7" t="s">
        <v>383</v>
      </c>
      <c r="P100" s="7" t="s">
        <v>10</v>
      </c>
      <c r="Q100" s="7" t="s">
        <v>10</v>
      </c>
      <c r="R100" s="7" t="s">
        <v>383</v>
      </c>
      <c r="S100" s="19">
        <f t="shared" si="20"/>
        <v>21866.666666666664</v>
      </c>
      <c r="T100" s="7" t="s">
        <v>3</v>
      </c>
      <c r="U100" s="19">
        <v>0</v>
      </c>
      <c r="V100" s="7" t="s">
        <v>387</v>
      </c>
      <c r="W100" s="19">
        <f t="shared" si="21"/>
        <v>2733.333333333333</v>
      </c>
      <c r="X100" s="7" t="s">
        <v>386</v>
      </c>
      <c r="Y100" s="7" t="s">
        <v>10</v>
      </c>
      <c r="Z100" s="7" t="s">
        <v>383</v>
      </c>
      <c r="AA100" s="7" t="s">
        <v>10</v>
      </c>
      <c r="AB100" s="7" t="s">
        <v>383</v>
      </c>
      <c r="AC100" s="7" t="s">
        <v>10</v>
      </c>
      <c r="AD100" s="7" t="s">
        <v>383</v>
      </c>
      <c r="AE100" s="19">
        <v>0</v>
      </c>
      <c r="AF100" s="7" t="s">
        <v>3</v>
      </c>
      <c r="AG100" s="19">
        <v>9350</v>
      </c>
      <c r="AH100" s="7" t="s">
        <v>3</v>
      </c>
      <c r="AI100" s="7" t="s">
        <v>10</v>
      </c>
      <c r="AJ100" s="7" t="s">
        <v>383</v>
      </c>
      <c r="AK100" s="19">
        <f t="shared" si="22"/>
        <v>1066</v>
      </c>
      <c r="AL100" s="7" t="s">
        <v>387</v>
      </c>
      <c r="AM100" s="19">
        <f t="shared" si="16"/>
        <v>2401.2000000000003</v>
      </c>
      <c r="AN100" s="7" t="s">
        <v>4</v>
      </c>
      <c r="AO100" s="19">
        <v>600</v>
      </c>
      <c r="AP100" s="7" t="s">
        <v>3</v>
      </c>
      <c r="AQ100" s="7" t="s">
        <v>10</v>
      </c>
      <c r="AR100" s="7" t="s">
        <v>383</v>
      </c>
      <c r="AS100" s="7" t="s">
        <v>10</v>
      </c>
    </row>
    <row r="101" spans="1:45" s="15" customFormat="1" ht="22.5" customHeight="1">
      <c r="A101" s="17"/>
      <c r="B101" s="4" t="s">
        <v>5</v>
      </c>
      <c r="C101" s="4">
        <v>9</v>
      </c>
      <c r="D101" s="12" t="s">
        <v>271</v>
      </c>
      <c r="E101" s="13" t="s">
        <v>243</v>
      </c>
      <c r="F101" s="5" t="s">
        <v>361</v>
      </c>
      <c r="G101" s="14" t="s">
        <v>17</v>
      </c>
      <c r="H101" s="6" t="s">
        <v>209</v>
      </c>
      <c r="I101" s="6" t="s">
        <v>272</v>
      </c>
      <c r="J101" s="6" t="s">
        <v>354</v>
      </c>
      <c r="K101" s="19">
        <v>16100</v>
      </c>
      <c r="L101" s="19">
        <v>12059.534696000001</v>
      </c>
      <c r="M101" s="7" t="s">
        <v>10</v>
      </c>
      <c r="N101" s="7" t="s">
        <v>10</v>
      </c>
      <c r="O101" s="7" t="s">
        <v>383</v>
      </c>
      <c r="P101" s="7" t="s">
        <v>10</v>
      </c>
      <c r="Q101" s="7" t="s">
        <v>10</v>
      </c>
      <c r="R101" s="7" t="s">
        <v>383</v>
      </c>
      <c r="S101" s="19">
        <f>K101/30*40</f>
        <v>21466.666666666664</v>
      </c>
      <c r="T101" s="7" t="s">
        <v>3</v>
      </c>
      <c r="U101" s="19">
        <v>23</v>
      </c>
      <c r="V101" s="7" t="s">
        <v>387</v>
      </c>
      <c r="W101" s="19">
        <f>K101/30*5</f>
        <v>2683.333333333333</v>
      </c>
      <c r="X101" s="7" t="s">
        <v>386</v>
      </c>
      <c r="Y101" s="7" t="s">
        <v>10</v>
      </c>
      <c r="Z101" s="7" t="s">
        <v>383</v>
      </c>
      <c r="AA101" s="7" t="s">
        <v>10</v>
      </c>
      <c r="AB101" s="7" t="s">
        <v>383</v>
      </c>
      <c r="AC101" s="7" t="s">
        <v>10</v>
      </c>
      <c r="AD101" s="7" t="s">
        <v>383</v>
      </c>
      <c r="AE101" s="19">
        <v>0</v>
      </c>
      <c r="AF101" s="7" t="s">
        <v>3</v>
      </c>
      <c r="AG101" s="19">
        <v>9350</v>
      </c>
      <c r="AH101" s="7" t="s">
        <v>3</v>
      </c>
      <c r="AI101" s="7" t="s">
        <v>10</v>
      </c>
      <c r="AJ101" s="7" t="s">
        <v>383</v>
      </c>
      <c r="AK101" s="19">
        <f>IF(K101&gt;=80.04*300,80.04*300*0.13/2,K101*0.13/2)</f>
        <v>1046.5</v>
      </c>
      <c r="AL101" s="7" t="s">
        <v>387</v>
      </c>
      <c r="AM101" s="19">
        <f t="shared" si="16"/>
        <v>2401.2000000000003</v>
      </c>
      <c r="AN101" s="7" t="s">
        <v>4</v>
      </c>
      <c r="AO101" s="19">
        <v>600</v>
      </c>
      <c r="AP101" s="7" t="s">
        <v>3</v>
      </c>
      <c r="AQ101" s="7" t="s">
        <v>10</v>
      </c>
      <c r="AR101" s="7" t="s">
        <v>383</v>
      </c>
      <c r="AS101" s="7" t="s">
        <v>10</v>
      </c>
    </row>
    <row r="102" spans="1:45" s="15" customFormat="1" ht="22.5" customHeight="1">
      <c r="A102" s="17"/>
      <c r="B102" s="4" t="s">
        <v>5</v>
      </c>
      <c r="C102" s="4">
        <v>9</v>
      </c>
      <c r="D102" s="12" t="s">
        <v>243</v>
      </c>
      <c r="E102" s="13" t="s">
        <v>243</v>
      </c>
      <c r="F102" s="5" t="s">
        <v>357</v>
      </c>
      <c r="G102" s="14" t="s">
        <v>268</v>
      </c>
      <c r="H102" s="6" t="s">
        <v>136</v>
      </c>
      <c r="I102" s="6" t="s">
        <v>269</v>
      </c>
      <c r="J102" s="6" t="s">
        <v>353</v>
      </c>
      <c r="K102" s="19">
        <v>15800</v>
      </c>
      <c r="L102" s="19">
        <v>11855.489696000001</v>
      </c>
      <c r="M102" s="7" t="s">
        <v>10</v>
      </c>
      <c r="N102" s="7" t="s">
        <v>10</v>
      </c>
      <c r="O102" s="7" t="s">
        <v>383</v>
      </c>
      <c r="P102" s="7" t="s">
        <v>10</v>
      </c>
      <c r="Q102" s="7" t="s">
        <v>10</v>
      </c>
      <c r="R102" s="7" t="s">
        <v>383</v>
      </c>
      <c r="S102" s="19">
        <f t="shared" si="20"/>
        <v>21066.666666666664</v>
      </c>
      <c r="T102" s="7" t="s">
        <v>3</v>
      </c>
      <c r="U102" s="19">
        <v>0</v>
      </c>
      <c r="V102" s="7" t="s">
        <v>387</v>
      </c>
      <c r="W102" s="19">
        <f t="shared" si="21"/>
        <v>2633.333333333333</v>
      </c>
      <c r="X102" s="7" t="s">
        <v>386</v>
      </c>
      <c r="Y102" s="7" t="s">
        <v>10</v>
      </c>
      <c r="Z102" s="7" t="s">
        <v>383</v>
      </c>
      <c r="AA102" s="7" t="s">
        <v>10</v>
      </c>
      <c r="AB102" s="7" t="s">
        <v>383</v>
      </c>
      <c r="AC102" s="7" t="s">
        <v>10</v>
      </c>
      <c r="AD102" s="7" t="s">
        <v>383</v>
      </c>
      <c r="AE102" s="19">
        <v>0</v>
      </c>
      <c r="AF102" s="7" t="s">
        <v>3</v>
      </c>
      <c r="AG102" s="19">
        <v>9350</v>
      </c>
      <c r="AH102" s="7" t="s">
        <v>3</v>
      </c>
      <c r="AI102" s="7" t="s">
        <v>10</v>
      </c>
      <c r="AJ102" s="7" t="s">
        <v>383</v>
      </c>
      <c r="AK102" s="19">
        <f t="shared" si="22"/>
        <v>1027</v>
      </c>
      <c r="AL102" s="7" t="s">
        <v>387</v>
      </c>
      <c r="AM102" s="19">
        <f t="shared" si="16"/>
        <v>2401.2000000000003</v>
      </c>
      <c r="AN102" s="7" t="s">
        <v>4</v>
      </c>
      <c r="AO102" s="19">
        <v>600</v>
      </c>
      <c r="AP102" s="7" t="s">
        <v>3</v>
      </c>
      <c r="AQ102" s="7" t="s">
        <v>10</v>
      </c>
      <c r="AR102" s="7" t="s">
        <v>383</v>
      </c>
      <c r="AS102" s="7" t="s">
        <v>10</v>
      </c>
    </row>
    <row r="103" spans="1:45" s="15" customFormat="1" ht="22.5" customHeight="1">
      <c r="A103" s="17"/>
      <c r="B103" s="4" t="s">
        <v>5</v>
      </c>
      <c r="C103" s="4">
        <v>9</v>
      </c>
      <c r="D103" s="12" t="s">
        <v>243</v>
      </c>
      <c r="E103" s="13" t="s">
        <v>243</v>
      </c>
      <c r="F103" s="5" t="s">
        <v>361</v>
      </c>
      <c r="G103" s="14" t="s">
        <v>181</v>
      </c>
      <c r="H103" s="6" t="s">
        <v>273</v>
      </c>
      <c r="I103" s="6" t="s">
        <v>274</v>
      </c>
      <c r="J103" s="6" t="s">
        <v>353</v>
      </c>
      <c r="K103" s="19">
        <v>14500</v>
      </c>
      <c r="L103" s="19">
        <v>10971.294696000001</v>
      </c>
      <c r="M103" s="7" t="s">
        <v>10</v>
      </c>
      <c r="N103" s="7" t="s">
        <v>10</v>
      </c>
      <c r="O103" s="7" t="s">
        <v>383</v>
      </c>
      <c r="P103" s="7" t="s">
        <v>10</v>
      </c>
      <c r="Q103" s="7" t="s">
        <v>10</v>
      </c>
      <c r="R103" s="7" t="s">
        <v>383</v>
      </c>
      <c r="S103" s="19">
        <f t="shared" si="20"/>
        <v>19333.333333333332</v>
      </c>
      <c r="T103" s="7" t="s">
        <v>3</v>
      </c>
      <c r="U103" s="19">
        <v>0</v>
      </c>
      <c r="V103" s="7" t="s">
        <v>387</v>
      </c>
      <c r="W103" s="19">
        <f t="shared" si="21"/>
        <v>2416.6666666666665</v>
      </c>
      <c r="X103" s="7" t="s">
        <v>386</v>
      </c>
      <c r="Y103" s="7" t="s">
        <v>10</v>
      </c>
      <c r="Z103" s="7" t="s">
        <v>383</v>
      </c>
      <c r="AA103" s="7" t="s">
        <v>10</v>
      </c>
      <c r="AB103" s="7" t="s">
        <v>383</v>
      </c>
      <c r="AC103" s="7" t="s">
        <v>10</v>
      </c>
      <c r="AD103" s="7" t="s">
        <v>383</v>
      </c>
      <c r="AE103" s="19">
        <v>0</v>
      </c>
      <c r="AF103" s="7" t="s">
        <v>3</v>
      </c>
      <c r="AG103" s="19">
        <v>9350</v>
      </c>
      <c r="AH103" s="7" t="s">
        <v>3</v>
      </c>
      <c r="AI103" s="7" t="s">
        <v>10</v>
      </c>
      <c r="AJ103" s="7" t="s">
        <v>383</v>
      </c>
      <c r="AK103" s="19">
        <f t="shared" si="22"/>
        <v>942.5</v>
      </c>
      <c r="AL103" s="7" t="s">
        <v>387</v>
      </c>
      <c r="AM103" s="19">
        <f t="shared" si="16"/>
        <v>2401.2000000000003</v>
      </c>
      <c r="AN103" s="7" t="s">
        <v>4</v>
      </c>
      <c r="AO103" s="19">
        <v>600</v>
      </c>
      <c r="AP103" s="7" t="s">
        <v>3</v>
      </c>
      <c r="AQ103" s="7" t="s">
        <v>10</v>
      </c>
      <c r="AR103" s="7" t="s">
        <v>383</v>
      </c>
      <c r="AS103" s="7" t="s">
        <v>10</v>
      </c>
    </row>
    <row r="104" spans="1:45" s="15" customFormat="1" ht="22.5" customHeight="1">
      <c r="A104" s="17"/>
      <c r="B104" s="4" t="s">
        <v>5</v>
      </c>
      <c r="C104" s="4">
        <v>9</v>
      </c>
      <c r="D104" s="12" t="s">
        <v>243</v>
      </c>
      <c r="E104" s="13" t="s">
        <v>243</v>
      </c>
      <c r="F104" s="5" t="s">
        <v>360</v>
      </c>
      <c r="G104" s="14" t="s">
        <v>409</v>
      </c>
      <c r="H104" s="6" t="s">
        <v>265</v>
      </c>
      <c r="I104" s="6" t="s">
        <v>250</v>
      </c>
      <c r="J104" s="6" t="s">
        <v>353</v>
      </c>
      <c r="K104" s="19">
        <v>13545</v>
      </c>
      <c r="L104" s="19">
        <v>10321.74375</v>
      </c>
      <c r="M104" s="7" t="s">
        <v>10</v>
      </c>
      <c r="N104" s="7" t="s">
        <v>10</v>
      </c>
      <c r="O104" s="7" t="s">
        <v>383</v>
      </c>
      <c r="P104" s="7" t="s">
        <v>10</v>
      </c>
      <c r="Q104" s="7" t="s">
        <v>10</v>
      </c>
      <c r="R104" s="7" t="s">
        <v>383</v>
      </c>
      <c r="S104" s="19">
        <f t="shared" ref="S104" si="34">K104/30*40</f>
        <v>18060</v>
      </c>
      <c r="T104" s="7" t="s">
        <v>3</v>
      </c>
      <c r="U104" s="19">
        <v>0</v>
      </c>
      <c r="V104" s="7" t="s">
        <v>387</v>
      </c>
      <c r="W104" s="19">
        <f t="shared" ref="W104" si="35">K104/30*5</f>
        <v>2257.5</v>
      </c>
      <c r="X104" s="7" t="s">
        <v>386</v>
      </c>
      <c r="Y104" s="7" t="s">
        <v>10</v>
      </c>
      <c r="Z104" s="7" t="s">
        <v>383</v>
      </c>
      <c r="AA104" s="7" t="s">
        <v>10</v>
      </c>
      <c r="AB104" s="7" t="s">
        <v>383</v>
      </c>
      <c r="AC104" s="7" t="s">
        <v>10</v>
      </c>
      <c r="AD104" s="7" t="s">
        <v>383</v>
      </c>
      <c r="AE104" s="19">
        <v>0</v>
      </c>
      <c r="AF104" s="7" t="s">
        <v>3</v>
      </c>
      <c r="AG104" s="19">
        <v>9350</v>
      </c>
      <c r="AH104" s="7" t="s">
        <v>3</v>
      </c>
      <c r="AI104" s="7" t="s">
        <v>10</v>
      </c>
      <c r="AJ104" s="7" t="s">
        <v>383</v>
      </c>
      <c r="AK104" s="19">
        <v>500</v>
      </c>
      <c r="AL104" s="7" t="s">
        <v>387</v>
      </c>
      <c r="AM104" s="19">
        <f t="shared" si="16"/>
        <v>2401.2000000000003</v>
      </c>
      <c r="AN104" s="7" t="s">
        <v>4</v>
      </c>
      <c r="AO104" s="19">
        <v>600</v>
      </c>
      <c r="AP104" s="7" t="s">
        <v>3</v>
      </c>
      <c r="AQ104" s="7" t="s">
        <v>10</v>
      </c>
      <c r="AR104" s="7" t="s">
        <v>383</v>
      </c>
      <c r="AS104" s="7" t="s">
        <v>10</v>
      </c>
    </row>
    <row r="105" spans="1:45" s="15" customFormat="1" ht="22.5" customHeight="1">
      <c r="A105" s="17"/>
      <c r="B105" s="4" t="s">
        <v>5</v>
      </c>
      <c r="C105" s="4">
        <v>8</v>
      </c>
      <c r="D105" s="12" t="s">
        <v>333</v>
      </c>
      <c r="E105" s="13" t="s">
        <v>333</v>
      </c>
      <c r="F105" s="5" t="s">
        <v>358</v>
      </c>
      <c r="G105" s="14" t="s">
        <v>191</v>
      </c>
      <c r="H105" s="6" t="s">
        <v>334</v>
      </c>
      <c r="I105" s="6" t="s">
        <v>335</v>
      </c>
      <c r="J105" s="6" t="s">
        <v>354</v>
      </c>
      <c r="K105" s="19">
        <v>29800</v>
      </c>
      <c r="L105" s="19">
        <v>21942.550810000001</v>
      </c>
      <c r="M105" s="7" t="s">
        <v>10</v>
      </c>
      <c r="N105" s="7" t="s">
        <v>10</v>
      </c>
      <c r="O105" s="7" t="s">
        <v>383</v>
      </c>
      <c r="P105" s="7" t="s">
        <v>10</v>
      </c>
      <c r="Q105" s="7" t="s">
        <v>10</v>
      </c>
      <c r="R105" s="7" t="s">
        <v>383</v>
      </c>
      <c r="S105" s="19">
        <f>K105/30*40</f>
        <v>39733.333333333336</v>
      </c>
      <c r="T105" s="7" t="s">
        <v>3</v>
      </c>
      <c r="U105" s="19">
        <v>27.5</v>
      </c>
      <c r="V105" s="7" t="s">
        <v>387</v>
      </c>
      <c r="W105" s="19">
        <f>K105/30*5</f>
        <v>4966.666666666667</v>
      </c>
      <c r="X105" s="7" t="s">
        <v>386</v>
      </c>
      <c r="Y105" s="7" t="s">
        <v>10</v>
      </c>
      <c r="Z105" s="7" t="s">
        <v>383</v>
      </c>
      <c r="AA105" s="7" t="s">
        <v>10</v>
      </c>
      <c r="AB105" s="7" t="s">
        <v>383</v>
      </c>
      <c r="AC105" s="7" t="s">
        <v>10</v>
      </c>
      <c r="AD105" s="7" t="s">
        <v>383</v>
      </c>
      <c r="AE105" s="19">
        <f>K105/30*20</f>
        <v>19866.666666666668</v>
      </c>
      <c r="AF105" s="7" t="s">
        <v>3</v>
      </c>
      <c r="AG105" s="19">
        <v>9350</v>
      </c>
      <c r="AH105" s="7" t="s">
        <v>3</v>
      </c>
      <c r="AI105" s="7" t="s">
        <v>10</v>
      </c>
      <c r="AJ105" s="7" t="s">
        <v>383</v>
      </c>
      <c r="AK105" s="19">
        <f>IF(K105&gt;=80.04*300,80.04*300*0.13/2,K105*0.13/2)</f>
        <v>1560.7800000000002</v>
      </c>
      <c r="AL105" s="7" t="s">
        <v>387</v>
      </c>
      <c r="AM105" s="19">
        <f t="shared" si="16"/>
        <v>2401.2000000000003</v>
      </c>
      <c r="AN105" s="7" t="s">
        <v>4</v>
      </c>
      <c r="AO105" s="19">
        <v>600</v>
      </c>
      <c r="AP105" s="7" t="s">
        <v>3</v>
      </c>
      <c r="AQ105" s="7" t="s">
        <v>10</v>
      </c>
      <c r="AR105" s="7" t="s">
        <v>383</v>
      </c>
      <c r="AS105" s="7" t="s">
        <v>10</v>
      </c>
    </row>
    <row r="106" spans="1:45" s="15" customFormat="1" ht="22.5" customHeight="1">
      <c r="A106" s="17"/>
      <c r="B106" s="4" t="s">
        <v>5</v>
      </c>
      <c r="C106" s="4">
        <v>8</v>
      </c>
      <c r="D106" s="12" t="s">
        <v>333</v>
      </c>
      <c r="E106" s="13" t="s">
        <v>333</v>
      </c>
      <c r="F106" s="5" t="s">
        <v>360</v>
      </c>
      <c r="G106" s="14" t="s">
        <v>121</v>
      </c>
      <c r="H106" s="6" t="s">
        <v>306</v>
      </c>
      <c r="I106" s="6" t="s">
        <v>339</v>
      </c>
      <c r="J106" s="6" t="s">
        <v>354</v>
      </c>
      <c r="K106" s="19">
        <v>20000</v>
      </c>
      <c r="L106" s="19">
        <v>14712.119696000002</v>
      </c>
      <c r="M106" s="7" t="s">
        <v>10</v>
      </c>
      <c r="N106" s="7" t="s">
        <v>10</v>
      </c>
      <c r="O106" s="7" t="s">
        <v>383</v>
      </c>
      <c r="P106" s="7" t="s">
        <v>10</v>
      </c>
      <c r="Q106" s="7" t="s">
        <v>10</v>
      </c>
      <c r="R106" s="7" t="s">
        <v>383</v>
      </c>
      <c r="S106" s="19">
        <f>K106/30*40</f>
        <v>26666.666666666664</v>
      </c>
      <c r="T106" s="7" t="s">
        <v>3</v>
      </c>
      <c r="U106" s="19">
        <v>41</v>
      </c>
      <c r="V106" s="7" t="s">
        <v>387</v>
      </c>
      <c r="W106" s="19">
        <f>K106/30*5</f>
        <v>3333.333333333333</v>
      </c>
      <c r="X106" s="7" t="s">
        <v>386</v>
      </c>
      <c r="Y106" s="7" t="s">
        <v>10</v>
      </c>
      <c r="Z106" s="7" t="s">
        <v>383</v>
      </c>
      <c r="AA106" s="7" t="s">
        <v>10</v>
      </c>
      <c r="AB106" s="7" t="s">
        <v>383</v>
      </c>
      <c r="AC106" s="7" t="s">
        <v>10</v>
      </c>
      <c r="AD106" s="7" t="s">
        <v>383</v>
      </c>
      <c r="AE106" s="19">
        <f>K106/30*25</f>
        <v>16666.666666666664</v>
      </c>
      <c r="AF106" s="7" t="s">
        <v>3</v>
      </c>
      <c r="AG106" s="19">
        <v>9350</v>
      </c>
      <c r="AH106" s="7" t="s">
        <v>3</v>
      </c>
      <c r="AI106" s="7" t="s">
        <v>10</v>
      </c>
      <c r="AJ106" s="7" t="s">
        <v>383</v>
      </c>
      <c r="AK106" s="19">
        <f>IF(K106&gt;=80.04*300,80.04*300*0.13/2,K106*0.13/2)</f>
        <v>1300</v>
      </c>
      <c r="AL106" s="7" t="s">
        <v>387</v>
      </c>
      <c r="AM106" s="19">
        <f t="shared" si="16"/>
        <v>2401.2000000000003</v>
      </c>
      <c r="AN106" s="7" t="s">
        <v>4</v>
      </c>
      <c r="AO106" s="19">
        <v>600</v>
      </c>
      <c r="AP106" s="7" t="s">
        <v>3</v>
      </c>
      <c r="AQ106" s="7" t="s">
        <v>10</v>
      </c>
      <c r="AR106" s="7" t="s">
        <v>383</v>
      </c>
      <c r="AS106" s="7" t="s">
        <v>10</v>
      </c>
    </row>
    <row r="107" spans="1:45" s="8" customFormat="1" ht="22.5" customHeight="1">
      <c r="A107" s="17"/>
      <c r="B107" s="4" t="s">
        <v>5</v>
      </c>
      <c r="C107" s="4">
        <v>8</v>
      </c>
      <c r="D107" s="12" t="s">
        <v>333</v>
      </c>
      <c r="E107" s="13" t="s">
        <v>333</v>
      </c>
      <c r="F107" s="5" t="s">
        <v>358</v>
      </c>
      <c r="G107" s="14" t="s">
        <v>212</v>
      </c>
      <c r="H107" s="6" t="s">
        <v>340</v>
      </c>
      <c r="I107" s="6" t="s">
        <v>341</v>
      </c>
      <c r="J107" s="6" t="s">
        <v>354</v>
      </c>
      <c r="K107" s="19">
        <v>18400</v>
      </c>
      <c r="L107" s="19">
        <v>13623.879696</v>
      </c>
      <c r="M107" s="7" t="s">
        <v>10</v>
      </c>
      <c r="N107" s="7" t="s">
        <v>10</v>
      </c>
      <c r="O107" s="7" t="s">
        <v>383</v>
      </c>
      <c r="P107" s="7" t="s">
        <v>10</v>
      </c>
      <c r="Q107" s="7" t="s">
        <v>10</v>
      </c>
      <c r="R107" s="7" t="s">
        <v>383</v>
      </c>
      <c r="S107" s="19">
        <f>K107/30*40</f>
        <v>24533.333333333336</v>
      </c>
      <c r="T107" s="7" t="s">
        <v>3</v>
      </c>
      <c r="U107" s="19">
        <v>41</v>
      </c>
      <c r="V107" s="7" t="s">
        <v>387</v>
      </c>
      <c r="W107" s="19">
        <f>K107/30*5</f>
        <v>3066.666666666667</v>
      </c>
      <c r="X107" s="7" t="s">
        <v>386</v>
      </c>
      <c r="Y107" s="7" t="s">
        <v>10</v>
      </c>
      <c r="Z107" s="7" t="s">
        <v>383</v>
      </c>
      <c r="AA107" s="7" t="s">
        <v>10</v>
      </c>
      <c r="AB107" s="7" t="s">
        <v>383</v>
      </c>
      <c r="AC107" s="7" t="s">
        <v>10</v>
      </c>
      <c r="AD107" s="7" t="s">
        <v>383</v>
      </c>
      <c r="AE107" s="19">
        <f>K107/30*25</f>
        <v>15333.333333333334</v>
      </c>
      <c r="AF107" s="7" t="s">
        <v>3</v>
      </c>
      <c r="AG107" s="19">
        <v>9350</v>
      </c>
      <c r="AH107" s="7" t="s">
        <v>3</v>
      </c>
      <c r="AI107" s="7" t="s">
        <v>10</v>
      </c>
      <c r="AJ107" s="7" t="s">
        <v>383</v>
      </c>
      <c r="AK107" s="19">
        <v>500</v>
      </c>
      <c r="AL107" s="7" t="s">
        <v>387</v>
      </c>
      <c r="AM107" s="19">
        <f t="shared" si="16"/>
        <v>2401.2000000000003</v>
      </c>
      <c r="AN107" s="7" t="s">
        <v>4</v>
      </c>
      <c r="AO107" s="19">
        <v>600</v>
      </c>
      <c r="AP107" s="7" t="s">
        <v>3</v>
      </c>
      <c r="AQ107" s="7" t="s">
        <v>10</v>
      </c>
      <c r="AR107" s="7" t="s">
        <v>383</v>
      </c>
      <c r="AS107" s="7" t="s">
        <v>10</v>
      </c>
    </row>
    <row r="108" spans="1:45" s="15" customFormat="1" ht="22.5" customHeight="1">
      <c r="A108" s="17"/>
      <c r="B108" s="4" t="s">
        <v>5</v>
      </c>
      <c r="C108" s="4">
        <v>8</v>
      </c>
      <c r="D108" s="12" t="s">
        <v>333</v>
      </c>
      <c r="E108" s="13" t="s">
        <v>333</v>
      </c>
      <c r="F108" s="5" t="s">
        <v>360</v>
      </c>
      <c r="G108" s="14" t="s">
        <v>231</v>
      </c>
      <c r="H108" s="6" t="s">
        <v>342</v>
      </c>
      <c r="I108" s="6" t="s">
        <v>54</v>
      </c>
      <c r="J108" s="6" t="s">
        <v>354</v>
      </c>
      <c r="K108" s="19">
        <v>16400</v>
      </c>
      <c r="L108" s="19">
        <v>12263.579696000001</v>
      </c>
      <c r="M108" s="7" t="s">
        <v>10</v>
      </c>
      <c r="N108" s="7" t="s">
        <v>10</v>
      </c>
      <c r="O108" s="7" t="s">
        <v>383</v>
      </c>
      <c r="P108" s="7" t="s">
        <v>10</v>
      </c>
      <c r="Q108" s="7" t="s">
        <v>10</v>
      </c>
      <c r="R108" s="7" t="s">
        <v>383</v>
      </c>
      <c r="S108" s="19">
        <f>K108/30*40</f>
        <v>21866.666666666664</v>
      </c>
      <c r="T108" s="7" t="s">
        <v>3</v>
      </c>
      <c r="U108" s="19">
        <v>23</v>
      </c>
      <c r="V108" s="7" t="s">
        <v>387</v>
      </c>
      <c r="W108" s="19">
        <f>K108/30*5</f>
        <v>2733.333333333333</v>
      </c>
      <c r="X108" s="7" t="s">
        <v>386</v>
      </c>
      <c r="Y108" s="7" t="s">
        <v>10</v>
      </c>
      <c r="Z108" s="7" t="s">
        <v>383</v>
      </c>
      <c r="AA108" s="7" t="s">
        <v>10</v>
      </c>
      <c r="AB108" s="7" t="s">
        <v>383</v>
      </c>
      <c r="AC108" s="7" t="s">
        <v>10</v>
      </c>
      <c r="AD108" s="7" t="s">
        <v>383</v>
      </c>
      <c r="AE108" s="19">
        <f t="shared" ref="AE108" si="36">K108/30*15</f>
        <v>8200</v>
      </c>
      <c r="AF108" s="7" t="s">
        <v>3</v>
      </c>
      <c r="AG108" s="19">
        <v>9350</v>
      </c>
      <c r="AH108" s="7" t="s">
        <v>3</v>
      </c>
      <c r="AI108" s="7" t="s">
        <v>10</v>
      </c>
      <c r="AJ108" s="7" t="s">
        <v>383</v>
      </c>
      <c r="AK108" s="19">
        <f>IF(K108&gt;=80.04*300,80.04*300*0.13/2,K108*0.13/2)</f>
        <v>1066</v>
      </c>
      <c r="AL108" s="7" t="s">
        <v>387</v>
      </c>
      <c r="AM108" s="19">
        <f t="shared" si="16"/>
        <v>2401.2000000000003</v>
      </c>
      <c r="AN108" s="7" t="s">
        <v>4</v>
      </c>
      <c r="AO108" s="19">
        <v>600</v>
      </c>
      <c r="AP108" s="7" t="s">
        <v>3</v>
      </c>
      <c r="AQ108" s="7" t="s">
        <v>10</v>
      </c>
      <c r="AR108" s="7" t="s">
        <v>383</v>
      </c>
      <c r="AS108" s="7" t="s">
        <v>10</v>
      </c>
    </row>
    <row r="109" spans="1:45" s="8" customFormat="1" ht="22.5" customHeight="1">
      <c r="A109" s="17"/>
      <c r="B109" s="4" t="s">
        <v>5</v>
      </c>
      <c r="C109" s="4">
        <v>8</v>
      </c>
      <c r="D109" s="12" t="s">
        <v>333</v>
      </c>
      <c r="E109" s="13" t="s">
        <v>333</v>
      </c>
      <c r="F109" s="5" t="s">
        <v>357</v>
      </c>
      <c r="G109" s="14" t="s">
        <v>212</v>
      </c>
      <c r="H109" s="6" t="s">
        <v>133</v>
      </c>
      <c r="I109" s="6" t="s">
        <v>343</v>
      </c>
      <c r="J109" s="6" t="s">
        <v>354</v>
      </c>
      <c r="K109" s="19">
        <v>16100</v>
      </c>
      <c r="L109" s="19">
        <v>12059.534696000001</v>
      </c>
      <c r="M109" s="7" t="s">
        <v>10</v>
      </c>
      <c r="N109" s="7" t="s">
        <v>10</v>
      </c>
      <c r="O109" s="7" t="s">
        <v>383</v>
      </c>
      <c r="P109" s="7" t="s">
        <v>10</v>
      </c>
      <c r="Q109" s="7" t="s">
        <v>10</v>
      </c>
      <c r="R109" s="7" t="s">
        <v>383</v>
      </c>
      <c r="S109" s="19">
        <f>K109/30*40</f>
        <v>21466.666666666664</v>
      </c>
      <c r="T109" s="7" t="s">
        <v>3</v>
      </c>
      <c r="U109" s="19">
        <v>27.5</v>
      </c>
      <c r="V109" s="7" t="s">
        <v>387</v>
      </c>
      <c r="W109" s="19">
        <f>K109/30*5</f>
        <v>2683.333333333333</v>
      </c>
      <c r="X109" s="7" t="s">
        <v>386</v>
      </c>
      <c r="Y109" s="7" t="s">
        <v>10</v>
      </c>
      <c r="Z109" s="7" t="s">
        <v>383</v>
      </c>
      <c r="AA109" s="7" t="s">
        <v>10</v>
      </c>
      <c r="AB109" s="7" t="s">
        <v>383</v>
      </c>
      <c r="AC109" s="7" t="s">
        <v>10</v>
      </c>
      <c r="AD109" s="7" t="s">
        <v>383</v>
      </c>
      <c r="AE109" s="19">
        <f>K109/30*20</f>
        <v>10733.333333333332</v>
      </c>
      <c r="AF109" s="7" t="s">
        <v>3</v>
      </c>
      <c r="AG109" s="19">
        <v>9350</v>
      </c>
      <c r="AH109" s="7" t="s">
        <v>3</v>
      </c>
      <c r="AI109" s="7" t="s">
        <v>10</v>
      </c>
      <c r="AJ109" s="7" t="s">
        <v>383</v>
      </c>
      <c r="AK109" s="19">
        <f>IF(K109&gt;=80.04*300,80.04*300*0.13/2,K109*0.13/2)</f>
        <v>1046.5</v>
      </c>
      <c r="AL109" s="7" t="s">
        <v>387</v>
      </c>
      <c r="AM109" s="19">
        <f t="shared" si="16"/>
        <v>2401.2000000000003</v>
      </c>
      <c r="AN109" s="7" t="s">
        <v>4</v>
      </c>
      <c r="AO109" s="19">
        <v>600</v>
      </c>
      <c r="AP109" s="7" t="s">
        <v>3</v>
      </c>
      <c r="AQ109" s="7" t="s">
        <v>10</v>
      </c>
      <c r="AR109" s="7" t="s">
        <v>383</v>
      </c>
      <c r="AS109" s="7" t="s">
        <v>10</v>
      </c>
    </row>
    <row r="110" spans="1:45" s="15" customFormat="1" ht="22.5" customHeight="1">
      <c r="A110" s="17"/>
      <c r="B110" s="4" t="s">
        <v>5</v>
      </c>
      <c r="C110" s="4">
        <v>8</v>
      </c>
      <c r="D110" s="12" t="s">
        <v>278</v>
      </c>
      <c r="E110" s="13" t="s">
        <v>278</v>
      </c>
      <c r="F110" s="5" t="s">
        <v>361</v>
      </c>
      <c r="G110" s="14" t="s">
        <v>279</v>
      </c>
      <c r="H110" s="6" t="s">
        <v>280</v>
      </c>
      <c r="I110" s="6" t="s">
        <v>100</v>
      </c>
      <c r="J110" s="6" t="s">
        <v>353</v>
      </c>
      <c r="K110" s="19">
        <v>15300</v>
      </c>
      <c r="L110" s="19">
        <v>11515.414696</v>
      </c>
      <c r="M110" s="7" t="s">
        <v>10</v>
      </c>
      <c r="N110" s="7" t="s">
        <v>10</v>
      </c>
      <c r="O110" s="7" t="s">
        <v>383</v>
      </c>
      <c r="P110" s="7" t="s">
        <v>10</v>
      </c>
      <c r="Q110" s="7" t="s">
        <v>10</v>
      </c>
      <c r="R110" s="7" t="s">
        <v>383</v>
      </c>
      <c r="S110" s="19">
        <f t="shared" si="20"/>
        <v>20400</v>
      </c>
      <c r="T110" s="7" t="s">
        <v>3</v>
      </c>
      <c r="U110" s="19">
        <v>23</v>
      </c>
      <c r="V110" s="7" t="s">
        <v>387</v>
      </c>
      <c r="W110" s="19">
        <f t="shared" si="21"/>
        <v>2550</v>
      </c>
      <c r="X110" s="7" t="s">
        <v>386</v>
      </c>
      <c r="Y110" s="7" t="s">
        <v>10</v>
      </c>
      <c r="Z110" s="7" t="s">
        <v>383</v>
      </c>
      <c r="AA110" s="7" t="s">
        <v>10</v>
      </c>
      <c r="AB110" s="7" t="s">
        <v>383</v>
      </c>
      <c r="AC110" s="7" t="s">
        <v>10</v>
      </c>
      <c r="AD110" s="7" t="s">
        <v>383</v>
      </c>
      <c r="AE110" s="19">
        <f t="shared" ref="AE110" si="37">K110/30*15</f>
        <v>7650</v>
      </c>
      <c r="AF110" s="7" t="s">
        <v>3</v>
      </c>
      <c r="AG110" s="19">
        <v>9350</v>
      </c>
      <c r="AH110" s="7" t="s">
        <v>3</v>
      </c>
      <c r="AI110" s="7" t="s">
        <v>10</v>
      </c>
      <c r="AJ110" s="7" t="s">
        <v>383</v>
      </c>
      <c r="AK110" s="19">
        <f t="shared" si="22"/>
        <v>994.5</v>
      </c>
      <c r="AL110" s="7" t="s">
        <v>387</v>
      </c>
      <c r="AM110" s="19">
        <f t="shared" si="16"/>
        <v>2401.2000000000003</v>
      </c>
      <c r="AN110" s="7" t="s">
        <v>4</v>
      </c>
      <c r="AO110" s="19">
        <v>600</v>
      </c>
      <c r="AP110" s="7" t="s">
        <v>3</v>
      </c>
      <c r="AQ110" s="7" t="s">
        <v>10</v>
      </c>
      <c r="AR110" s="7" t="s">
        <v>383</v>
      </c>
      <c r="AS110" s="7" t="s">
        <v>10</v>
      </c>
    </row>
    <row r="111" spans="1:45" s="8" customFormat="1" ht="22.5" customHeight="1">
      <c r="A111" s="17"/>
      <c r="B111" s="4" t="s">
        <v>5</v>
      </c>
      <c r="C111" s="4">
        <v>8</v>
      </c>
      <c r="D111" s="12" t="s">
        <v>278</v>
      </c>
      <c r="E111" s="13" t="s">
        <v>278</v>
      </c>
      <c r="F111" s="5" t="s">
        <v>361</v>
      </c>
      <c r="G111" s="14" t="s">
        <v>284</v>
      </c>
      <c r="H111" s="6" t="s">
        <v>285</v>
      </c>
      <c r="I111" s="6" t="s">
        <v>286</v>
      </c>
      <c r="J111" s="6" t="s">
        <v>354</v>
      </c>
      <c r="K111" s="19">
        <v>14900</v>
      </c>
      <c r="L111" s="19">
        <v>11243.354696</v>
      </c>
      <c r="M111" s="7" t="s">
        <v>10</v>
      </c>
      <c r="N111" s="7" t="s">
        <v>10</v>
      </c>
      <c r="O111" s="7" t="s">
        <v>383</v>
      </c>
      <c r="P111" s="7" t="s">
        <v>10</v>
      </c>
      <c r="Q111" s="7" t="s">
        <v>10</v>
      </c>
      <c r="R111" s="7" t="s">
        <v>383</v>
      </c>
      <c r="S111" s="19">
        <f t="shared" ref="S111:S116" si="38">K111/30*40</f>
        <v>19866.666666666668</v>
      </c>
      <c r="T111" s="7" t="s">
        <v>3</v>
      </c>
      <c r="U111" s="19">
        <v>41</v>
      </c>
      <c r="V111" s="7" t="s">
        <v>387</v>
      </c>
      <c r="W111" s="19">
        <f t="shared" ref="W111:W116" si="39">K111/30*5</f>
        <v>2483.3333333333335</v>
      </c>
      <c r="X111" s="7" t="s">
        <v>386</v>
      </c>
      <c r="Y111" s="7" t="s">
        <v>10</v>
      </c>
      <c r="Z111" s="7" t="s">
        <v>383</v>
      </c>
      <c r="AA111" s="7" t="s">
        <v>10</v>
      </c>
      <c r="AB111" s="7" t="s">
        <v>383</v>
      </c>
      <c r="AC111" s="7" t="s">
        <v>10</v>
      </c>
      <c r="AD111" s="7" t="s">
        <v>383</v>
      </c>
      <c r="AE111" s="19">
        <f>K111/30*25</f>
        <v>12416.666666666668</v>
      </c>
      <c r="AF111" s="7" t="s">
        <v>3</v>
      </c>
      <c r="AG111" s="19">
        <v>9350</v>
      </c>
      <c r="AH111" s="7" t="s">
        <v>3</v>
      </c>
      <c r="AI111" s="7" t="s">
        <v>10</v>
      </c>
      <c r="AJ111" s="7" t="s">
        <v>383</v>
      </c>
      <c r="AK111" s="19">
        <f>IF(K111&gt;=80.04*300,80.04*300*0.13/2,K111*0.13/2)</f>
        <v>968.5</v>
      </c>
      <c r="AL111" s="7" t="s">
        <v>387</v>
      </c>
      <c r="AM111" s="19">
        <f t="shared" si="16"/>
        <v>2401.2000000000003</v>
      </c>
      <c r="AN111" s="7" t="s">
        <v>4</v>
      </c>
      <c r="AO111" s="19">
        <v>600</v>
      </c>
      <c r="AP111" s="7" t="s">
        <v>3</v>
      </c>
      <c r="AQ111" s="7" t="s">
        <v>10</v>
      </c>
      <c r="AR111" s="7" t="s">
        <v>383</v>
      </c>
      <c r="AS111" s="7" t="s">
        <v>10</v>
      </c>
    </row>
    <row r="112" spans="1:45" s="15" customFormat="1" ht="22.5" customHeight="1">
      <c r="A112" s="17"/>
      <c r="B112" s="4" t="s">
        <v>5</v>
      </c>
      <c r="C112" s="4">
        <v>8</v>
      </c>
      <c r="D112" s="12" t="s">
        <v>287</v>
      </c>
      <c r="E112" s="13" t="s">
        <v>278</v>
      </c>
      <c r="F112" s="5" t="s">
        <v>361</v>
      </c>
      <c r="G112" s="14" t="s">
        <v>288</v>
      </c>
      <c r="H112" s="6" t="s">
        <v>289</v>
      </c>
      <c r="I112" s="6" t="s">
        <v>290</v>
      </c>
      <c r="J112" s="6" t="s">
        <v>353</v>
      </c>
      <c r="K112" s="19">
        <v>14700</v>
      </c>
      <c r="L112" s="19">
        <v>11107.324696</v>
      </c>
      <c r="M112" s="7" t="s">
        <v>10</v>
      </c>
      <c r="N112" s="7" t="s">
        <v>10</v>
      </c>
      <c r="O112" s="7" t="s">
        <v>383</v>
      </c>
      <c r="P112" s="7" t="s">
        <v>10</v>
      </c>
      <c r="Q112" s="7" t="s">
        <v>10</v>
      </c>
      <c r="R112" s="7" t="s">
        <v>383</v>
      </c>
      <c r="S112" s="19">
        <f t="shared" si="38"/>
        <v>19600</v>
      </c>
      <c r="T112" s="7" t="s">
        <v>3</v>
      </c>
      <c r="U112" s="19">
        <v>27.5</v>
      </c>
      <c r="V112" s="7" t="s">
        <v>387</v>
      </c>
      <c r="W112" s="19">
        <f t="shared" si="39"/>
        <v>2450</v>
      </c>
      <c r="X112" s="7" t="s">
        <v>386</v>
      </c>
      <c r="Y112" s="7" t="s">
        <v>10</v>
      </c>
      <c r="Z112" s="7" t="s">
        <v>383</v>
      </c>
      <c r="AA112" s="7" t="s">
        <v>10</v>
      </c>
      <c r="AB112" s="7" t="s">
        <v>383</v>
      </c>
      <c r="AC112" s="7" t="s">
        <v>10</v>
      </c>
      <c r="AD112" s="7" t="s">
        <v>383</v>
      </c>
      <c r="AE112" s="19">
        <f>K112/30*20</f>
        <v>9800</v>
      </c>
      <c r="AF112" s="7" t="s">
        <v>3</v>
      </c>
      <c r="AG112" s="19">
        <v>9350</v>
      </c>
      <c r="AH112" s="7" t="s">
        <v>3</v>
      </c>
      <c r="AI112" s="7" t="s">
        <v>10</v>
      </c>
      <c r="AJ112" s="7" t="s">
        <v>383</v>
      </c>
      <c r="AK112" s="19">
        <f>IF(K112&gt;=80.04*300,80.04*300*0.13/2,K112*0.13/2)</f>
        <v>955.5</v>
      </c>
      <c r="AL112" s="7" t="s">
        <v>387</v>
      </c>
      <c r="AM112" s="19">
        <f t="shared" si="16"/>
        <v>2401.2000000000003</v>
      </c>
      <c r="AN112" s="7" t="s">
        <v>4</v>
      </c>
      <c r="AO112" s="19">
        <v>600</v>
      </c>
      <c r="AP112" s="7" t="s">
        <v>3</v>
      </c>
      <c r="AQ112" s="7" t="s">
        <v>10</v>
      </c>
      <c r="AR112" s="7" t="s">
        <v>383</v>
      </c>
      <c r="AS112" s="7" t="s">
        <v>10</v>
      </c>
    </row>
    <row r="113" spans="1:45" s="15" customFormat="1" ht="22.5" customHeight="1">
      <c r="A113" s="17"/>
      <c r="B113" s="4" t="s">
        <v>5</v>
      </c>
      <c r="C113" s="4">
        <v>8</v>
      </c>
      <c r="D113" s="12" t="s">
        <v>278</v>
      </c>
      <c r="E113" s="13" t="s">
        <v>278</v>
      </c>
      <c r="F113" s="5" t="s">
        <v>361</v>
      </c>
      <c r="G113" s="14" t="s">
        <v>291</v>
      </c>
      <c r="H113" s="6" t="s">
        <v>250</v>
      </c>
      <c r="I113" s="6" t="s">
        <v>292</v>
      </c>
      <c r="J113" s="6" t="s">
        <v>353</v>
      </c>
      <c r="K113" s="19">
        <v>14000</v>
      </c>
      <c r="L113" s="19">
        <v>10631.21</v>
      </c>
      <c r="M113" s="7" t="s">
        <v>10</v>
      </c>
      <c r="N113" s="7" t="s">
        <v>10</v>
      </c>
      <c r="O113" s="7" t="s">
        <v>383</v>
      </c>
      <c r="P113" s="7" t="s">
        <v>10</v>
      </c>
      <c r="Q113" s="7" t="s">
        <v>10</v>
      </c>
      <c r="R113" s="7" t="s">
        <v>383</v>
      </c>
      <c r="S113" s="19">
        <f t="shared" si="38"/>
        <v>18666.666666666668</v>
      </c>
      <c r="T113" s="7" t="s">
        <v>3</v>
      </c>
      <c r="U113" s="19">
        <v>0</v>
      </c>
      <c r="V113" s="7" t="s">
        <v>387</v>
      </c>
      <c r="W113" s="19">
        <f t="shared" si="39"/>
        <v>2333.3333333333335</v>
      </c>
      <c r="X113" s="7" t="s">
        <v>386</v>
      </c>
      <c r="Y113" s="7" t="s">
        <v>10</v>
      </c>
      <c r="Z113" s="7" t="s">
        <v>383</v>
      </c>
      <c r="AA113" s="7" t="s">
        <v>10</v>
      </c>
      <c r="AB113" s="7" t="s">
        <v>383</v>
      </c>
      <c r="AC113" s="7" t="s">
        <v>10</v>
      </c>
      <c r="AD113" s="7" t="s">
        <v>383</v>
      </c>
      <c r="AE113" s="19">
        <v>0</v>
      </c>
      <c r="AF113" s="7" t="s">
        <v>3</v>
      </c>
      <c r="AG113" s="19">
        <v>9350</v>
      </c>
      <c r="AH113" s="7" t="s">
        <v>3</v>
      </c>
      <c r="AI113" s="7" t="s">
        <v>10</v>
      </c>
      <c r="AJ113" s="7" t="s">
        <v>383</v>
      </c>
      <c r="AK113" s="19">
        <f>IF(K113&gt;=80.04*300,80.04*300*0.13/2,K113*0.13/2)</f>
        <v>910</v>
      </c>
      <c r="AL113" s="7" t="s">
        <v>387</v>
      </c>
      <c r="AM113" s="19">
        <f t="shared" si="16"/>
        <v>2401.2000000000003</v>
      </c>
      <c r="AN113" s="7" t="s">
        <v>4</v>
      </c>
      <c r="AO113" s="19">
        <v>600</v>
      </c>
      <c r="AP113" s="7" t="s">
        <v>3</v>
      </c>
      <c r="AQ113" s="7" t="s">
        <v>10</v>
      </c>
      <c r="AR113" s="7" t="s">
        <v>383</v>
      </c>
      <c r="AS113" s="7" t="s">
        <v>10</v>
      </c>
    </row>
    <row r="114" spans="1:45" s="15" customFormat="1" ht="22.5" customHeight="1">
      <c r="A114" s="17"/>
      <c r="B114" s="4" t="s">
        <v>5</v>
      </c>
      <c r="C114" s="4">
        <v>7</v>
      </c>
      <c r="D114" s="12" t="s">
        <v>275</v>
      </c>
      <c r="E114" s="13" t="s">
        <v>275</v>
      </c>
      <c r="F114" s="6" t="s">
        <v>355</v>
      </c>
      <c r="G114" s="14" t="s">
        <v>276</v>
      </c>
      <c r="H114" s="6" t="s">
        <v>277</v>
      </c>
      <c r="I114" s="6" t="s">
        <v>67</v>
      </c>
      <c r="J114" s="6" t="s">
        <v>353</v>
      </c>
      <c r="K114" s="19">
        <v>18700</v>
      </c>
      <c r="L114" s="19">
        <v>13827.924696</v>
      </c>
      <c r="M114" s="7" t="s">
        <v>10</v>
      </c>
      <c r="N114" s="7" t="s">
        <v>10</v>
      </c>
      <c r="O114" s="7" t="s">
        <v>383</v>
      </c>
      <c r="P114" s="7" t="s">
        <v>10</v>
      </c>
      <c r="Q114" s="7" t="s">
        <v>10</v>
      </c>
      <c r="R114" s="7" t="s">
        <v>383</v>
      </c>
      <c r="S114" s="19">
        <f t="shared" si="38"/>
        <v>24933.333333333336</v>
      </c>
      <c r="T114" s="7" t="s">
        <v>3</v>
      </c>
      <c r="U114" s="19">
        <v>27.5</v>
      </c>
      <c r="V114" s="7" t="s">
        <v>387</v>
      </c>
      <c r="W114" s="19">
        <f t="shared" si="39"/>
        <v>3116.666666666667</v>
      </c>
      <c r="X114" s="7" t="s">
        <v>386</v>
      </c>
      <c r="Y114" s="7" t="s">
        <v>10</v>
      </c>
      <c r="Z114" s="7" t="s">
        <v>383</v>
      </c>
      <c r="AA114" s="7" t="s">
        <v>10</v>
      </c>
      <c r="AB114" s="7" t="s">
        <v>383</v>
      </c>
      <c r="AC114" s="7" t="s">
        <v>10</v>
      </c>
      <c r="AD114" s="7" t="s">
        <v>383</v>
      </c>
      <c r="AE114" s="19">
        <f>K114/30*15</f>
        <v>9350</v>
      </c>
      <c r="AF114" s="7" t="s">
        <v>3</v>
      </c>
      <c r="AG114" s="19">
        <v>9350</v>
      </c>
      <c r="AH114" s="7" t="s">
        <v>3</v>
      </c>
      <c r="AI114" s="7" t="s">
        <v>10</v>
      </c>
      <c r="AJ114" s="7" t="s">
        <v>383</v>
      </c>
      <c r="AK114" s="19">
        <f>IF(K114&gt;=80.04*300,80.04*300*0.13/2,K114*0.13/2)</f>
        <v>1215.5</v>
      </c>
      <c r="AL114" s="7" t="s">
        <v>387</v>
      </c>
      <c r="AM114" s="19">
        <f t="shared" si="16"/>
        <v>2401.2000000000003</v>
      </c>
      <c r="AN114" s="7" t="s">
        <v>4</v>
      </c>
      <c r="AO114" s="19">
        <v>600</v>
      </c>
      <c r="AP114" s="7" t="s">
        <v>3</v>
      </c>
      <c r="AQ114" s="7" t="s">
        <v>10</v>
      </c>
      <c r="AR114" s="7" t="s">
        <v>383</v>
      </c>
      <c r="AS114" s="7" t="s">
        <v>10</v>
      </c>
    </row>
    <row r="115" spans="1:45" s="15" customFormat="1" ht="22.5" customHeight="1">
      <c r="A115" s="17"/>
      <c r="B115" s="4" t="s">
        <v>5</v>
      </c>
      <c r="C115" s="4">
        <v>7</v>
      </c>
      <c r="D115" s="12" t="s">
        <v>278</v>
      </c>
      <c r="E115" s="13" t="s">
        <v>278</v>
      </c>
      <c r="F115" s="9" t="s">
        <v>356</v>
      </c>
      <c r="G115" s="14" t="s">
        <v>281</v>
      </c>
      <c r="H115" s="6" t="s">
        <v>282</v>
      </c>
      <c r="I115" s="6" t="s">
        <v>283</v>
      </c>
      <c r="J115" s="6" t="s">
        <v>353</v>
      </c>
      <c r="K115" s="19">
        <v>15000</v>
      </c>
      <c r="L115" s="19">
        <v>11311.369696</v>
      </c>
      <c r="M115" s="7" t="s">
        <v>10</v>
      </c>
      <c r="N115" s="7" t="s">
        <v>10</v>
      </c>
      <c r="O115" s="7" t="s">
        <v>383</v>
      </c>
      <c r="P115" s="7" t="s">
        <v>10</v>
      </c>
      <c r="Q115" s="7" t="s">
        <v>10</v>
      </c>
      <c r="R115" s="7" t="s">
        <v>383</v>
      </c>
      <c r="S115" s="19">
        <f t="shared" si="38"/>
        <v>20000</v>
      </c>
      <c r="T115" s="7" t="s">
        <v>3</v>
      </c>
      <c r="U115" s="19">
        <v>0</v>
      </c>
      <c r="V115" s="7" t="s">
        <v>387</v>
      </c>
      <c r="W115" s="19">
        <f t="shared" si="39"/>
        <v>2500</v>
      </c>
      <c r="X115" s="7" t="s">
        <v>386</v>
      </c>
      <c r="Y115" s="7" t="s">
        <v>10</v>
      </c>
      <c r="Z115" s="7" t="s">
        <v>383</v>
      </c>
      <c r="AA115" s="7" t="s">
        <v>10</v>
      </c>
      <c r="AB115" s="7" t="s">
        <v>383</v>
      </c>
      <c r="AC115" s="7" t="s">
        <v>10</v>
      </c>
      <c r="AD115" s="7" t="s">
        <v>383</v>
      </c>
      <c r="AE115" s="19">
        <v>0</v>
      </c>
      <c r="AF115" s="7" t="s">
        <v>3</v>
      </c>
      <c r="AG115" s="19">
        <v>9350</v>
      </c>
      <c r="AH115" s="7" t="s">
        <v>3</v>
      </c>
      <c r="AI115" s="7" t="s">
        <v>10</v>
      </c>
      <c r="AJ115" s="7" t="s">
        <v>383</v>
      </c>
      <c r="AK115" s="19">
        <v>825</v>
      </c>
      <c r="AL115" s="7" t="s">
        <v>387</v>
      </c>
      <c r="AM115" s="19">
        <f t="shared" si="16"/>
        <v>2401.2000000000003</v>
      </c>
      <c r="AN115" s="7" t="s">
        <v>4</v>
      </c>
      <c r="AO115" s="19">
        <v>600</v>
      </c>
      <c r="AP115" s="7" t="s">
        <v>3</v>
      </c>
      <c r="AQ115" s="7" t="s">
        <v>10</v>
      </c>
      <c r="AR115" s="7" t="s">
        <v>383</v>
      </c>
      <c r="AS115" s="7" t="s">
        <v>10</v>
      </c>
    </row>
    <row r="116" spans="1:45" s="8" customFormat="1" ht="22.5" customHeight="1">
      <c r="A116" s="17"/>
      <c r="B116" s="4" t="s">
        <v>5</v>
      </c>
      <c r="C116" s="4">
        <v>7</v>
      </c>
      <c r="D116" s="12" t="s">
        <v>345</v>
      </c>
      <c r="E116" s="13" t="s">
        <v>344</v>
      </c>
      <c r="F116" s="5" t="s">
        <v>361</v>
      </c>
      <c r="G116" s="14" t="s">
        <v>346</v>
      </c>
      <c r="H116" s="6" t="s">
        <v>347</v>
      </c>
      <c r="I116" s="6" t="s">
        <v>348</v>
      </c>
      <c r="J116" s="6" t="s">
        <v>354</v>
      </c>
      <c r="K116" s="19">
        <v>13800</v>
      </c>
      <c r="L116" s="19">
        <v>10495.189695999999</v>
      </c>
      <c r="M116" s="7" t="s">
        <v>10</v>
      </c>
      <c r="N116" s="7" t="s">
        <v>10</v>
      </c>
      <c r="O116" s="7" t="s">
        <v>383</v>
      </c>
      <c r="P116" s="7" t="s">
        <v>10</v>
      </c>
      <c r="Q116" s="7" t="s">
        <v>10</v>
      </c>
      <c r="R116" s="7" t="s">
        <v>383</v>
      </c>
      <c r="S116" s="19">
        <f t="shared" si="38"/>
        <v>18400</v>
      </c>
      <c r="T116" s="7" t="s">
        <v>3</v>
      </c>
      <c r="U116" s="19">
        <v>41</v>
      </c>
      <c r="V116" s="7" t="s">
        <v>387</v>
      </c>
      <c r="W116" s="19">
        <f t="shared" si="39"/>
        <v>2300</v>
      </c>
      <c r="X116" s="7" t="s">
        <v>386</v>
      </c>
      <c r="Y116" s="7" t="s">
        <v>10</v>
      </c>
      <c r="Z116" s="7" t="s">
        <v>383</v>
      </c>
      <c r="AA116" s="7" t="s">
        <v>10</v>
      </c>
      <c r="AB116" s="7" t="s">
        <v>383</v>
      </c>
      <c r="AC116" s="7" t="s">
        <v>10</v>
      </c>
      <c r="AD116" s="7" t="s">
        <v>383</v>
      </c>
      <c r="AE116" s="19">
        <f>K116/30*25</f>
        <v>11500</v>
      </c>
      <c r="AF116" s="7" t="s">
        <v>3</v>
      </c>
      <c r="AG116" s="19">
        <v>9350</v>
      </c>
      <c r="AH116" s="7" t="s">
        <v>3</v>
      </c>
      <c r="AI116" s="7" t="s">
        <v>10</v>
      </c>
      <c r="AJ116" s="7" t="s">
        <v>383</v>
      </c>
      <c r="AK116" s="19">
        <f>IF(K116&gt;=80.04*300,80.04*300*0.13/2,K116*0.13/2)</f>
        <v>897</v>
      </c>
      <c r="AL116" s="7" t="s">
        <v>387</v>
      </c>
      <c r="AM116" s="19">
        <f t="shared" si="16"/>
        <v>2401.2000000000003</v>
      </c>
      <c r="AN116" s="7" t="s">
        <v>4</v>
      </c>
      <c r="AO116" s="19">
        <v>600</v>
      </c>
      <c r="AP116" s="7" t="s">
        <v>3</v>
      </c>
      <c r="AQ116" s="7" t="s">
        <v>10</v>
      </c>
      <c r="AR116" s="7" t="s">
        <v>383</v>
      </c>
      <c r="AS116" s="7" t="s">
        <v>10</v>
      </c>
    </row>
    <row r="117" spans="1:45" s="15" customFormat="1" ht="28.5">
      <c r="A117" s="17"/>
      <c r="B117" s="4" t="s">
        <v>5</v>
      </c>
      <c r="C117" s="4">
        <v>7</v>
      </c>
      <c r="D117" s="12" t="s">
        <v>293</v>
      </c>
      <c r="E117" s="13" t="s">
        <v>278</v>
      </c>
      <c r="F117" s="5" t="s">
        <v>361</v>
      </c>
      <c r="G117" s="14" t="s">
        <v>294</v>
      </c>
      <c r="H117" s="6" t="s">
        <v>295</v>
      </c>
      <c r="I117" s="6" t="s">
        <v>296</v>
      </c>
      <c r="J117" s="6" t="s">
        <v>353</v>
      </c>
      <c r="K117" s="19">
        <v>13100</v>
      </c>
      <c r="L117" s="19">
        <v>10019.084696</v>
      </c>
      <c r="M117" s="7" t="s">
        <v>10</v>
      </c>
      <c r="N117" s="7" t="s">
        <v>10</v>
      </c>
      <c r="O117" s="7" t="s">
        <v>383</v>
      </c>
      <c r="P117" s="7" t="s">
        <v>10</v>
      </c>
      <c r="Q117" s="7" t="s">
        <v>10</v>
      </c>
      <c r="R117" s="7" t="s">
        <v>383</v>
      </c>
      <c r="S117" s="19">
        <f t="shared" si="20"/>
        <v>17466.666666666668</v>
      </c>
      <c r="T117" s="7" t="s">
        <v>3</v>
      </c>
      <c r="U117" s="19">
        <v>0</v>
      </c>
      <c r="V117" s="7" t="s">
        <v>387</v>
      </c>
      <c r="W117" s="19">
        <f t="shared" si="21"/>
        <v>2183.3333333333335</v>
      </c>
      <c r="X117" s="7" t="s">
        <v>386</v>
      </c>
      <c r="Y117" s="7" t="s">
        <v>10</v>
      </c>
      <c r="Z117" s="7" t="s">
        <v>383</v>
      </c>
      <c r="AA117" s="7" t="s">
        <v>10</v>
      </c>
      <c r="AB117" s="7" t="s">
        <v>383</v>
      </c>
      <c r="AC117" s="7" t="s">
        <v>10</v>
      </c>
      <c r="AD117" s="7" t="s">
        <v>383</v>
      </c>
      <c r="AE117" s="19">
        <v>0</v>
      </c>
      <c r="AF117" s="7" t="s">
        <v>3</v>
      </c>
      <c r="AG117" s="19">
        <v>9350</v>
      </c>
      <c r="AH117" s="7" t="s">
        <v>3</v>
      </c>
      <c r="AI117" s="7" t="s">
        <v>10</v>
      </c>
      <c r="AJ117" s="7" t="s">
        <v>383</v>
      </c>
      <c r="AK117" s="19">
        <v>700</v>
      </c>
      <c r="AL117" s="7" t="s">
        <v>387</v>
      </c>
      <c r="AM117" s="19">
        <f t="shared" si="16"/>
        <v>2401.2000000000003</v>
      </c>
      <c r="AN117" s="7" t="s">
        <v>4</v>
      </c>
      <c r="AO117" s="19">
        <v>600</v>
      </c>
      <c r="AP117" s="7" t="s">
        <v>3</v>
      </c>
      <c r="AQ117" s="7" t="s">
        <v>10</v>
      </c>
      <c r="AR117" s="7" t="s">
        <v>383</v>
      </c>
      <c r="AS117" s="7" t="s">
        <v>10</v>
      </c>
    </row>
    <row r="118" spans="1:45" s="15" customFormat="1" ht="22.5" customHeight="1">
      <c r="A118" s="17"/>
      <c r="B118" s="4" t="s">
        <v>5</v>
      </c>
      <c r="C118" s="4">
        <v>7</v>
      </c>
      <c r="D118" s="12" t="s">
        <v>297</v>
      </c>
      <c r="E118" s="13" t="s">
        <v>297</v>
      </c>
      <c r="F118" s="9" t="s">
        <v>356</v>
      </c>
      <c r="G118" s="14" t="s">
        <v>298</v>
      </c>
      <c r="H118" s="6" t="s">
        <v>49</v>
      </c>
      <c r="I118" s="6" t="s">
        <v>299</v>
      </c>
      <c r="J118" s="6" t="s">
        <v>353</v>
      </c>
      <c r="K118" s="19">
        <v>12300</v>
      </c>
      <c r="L118" s="19">
        <v>9474.9646960000009</v>
      </c>
      <c r="M118" s="7" t="s">
        <v>10</v>
      </c>
      <c r="N118" s="7" t="s">
        <v>10</v>
      </c>
      <c r="O118" s="7" t="s">
        <v>383</v>
      </c>
      <c r="P118" s="7" t="s">
        <v>10</v>
      </c>
      <c r="Q118" s="7" t="s">
        <v>10</v>
      </c>
      <c r="R118" s="7" t="s">
        <v>383</v>
      </c>
      <c r="S118" s="19">
        <f t="shared" si="20"/>
        <v>16400</v>
      </c>
      <c r="T118" s="7" t="s">
        <v>3</v>
      </c>
      <c r="U118" s="19">
        <v>0</v>
      </c>
      <c r="V118" s="7" t="s">
        <v>387</v>
      </c>
      <c r="W118" s="19">
        <f t="shared" si="21"/>
        <v>2050</v>
      </c>
      <c r="X118" s="7" t="s">
        <v>386</v>
      </c>
      <c r="Y118" s="7" t="s">
        <v>10</v>
      </c>
      <c r="Z118" s="7" t="s">
        <v>383</v>
      </c>
      <c r="AA118" s="7" t="s">
        <v>10</v>
      </c>
      <c r="AB118" s="7" t="s">
        <v>383</v>
      </c>
      <c r="AC118" s="7" t="s">
        <v>10</v>
      </c>
      <c r="AD118" s="7" t="s">
        <v>383</v>
      </c>
      <c r="AE118" s="19">
        <v>0</v>
      </c>
      <c r="AF118" s="7" t="s">
        <v>3</v>
      </c>
      <c r="AG118" s="19">
        <v>9350</v>
      </c>
      <c r="AH118" s="7" t="s">
        <v>3</v>
      </c>
      <c r="AI118" s="7" t="s">
        <v>10</v>
      </c>
      <c r="AJ118" s="7" t="s">
        <v>383</v>
      </c>
      <c r="AK118" s="19">
        <f t="shared" si="22"/>
        <v>799.5</v>
      </c>
      <c r="AL118" s="7" t="s">
        <v>387</v>
      </c>
      <c r="AM118" s="19">
        <f t="shared" si="16"/>
        <v>2401.2000000000003</v>
      </c>
      <c r="AN118" s="7" t="s">
        <v>4</v>
      </c>
      <c r="AO118" s="19">
        <v>600</v>
      </c>
      <c r="AP118" s="7" t="s">
        <v>3</v>
      </c>
      <c r="AQ118" s="7" t="s">
        <v>10</v>
      </c>
      <c r="AR118" s="7" t="s">
        <v>383</v>
      </c>
      <c r="AS118" s="7" t="s">
        <v>10</v>
      </c>
    </row>
    <row r="119" spans="1:45" s="15" customFormat="1" ht="28.5">
      <c r="A119" s="17"/>
      <c r="B119" s="4" t="s">
        <v>5</v>
      </c>
      <c r="C119" s="4">
        <v>7</v>
      </c>
      <c r="D119" s="12" t="s">
        <v>293</v>
      </c>
      <c r="E119" s="13" t="s">
        <v>278</v>
      </c>
      <c r="F119" s="5" t="s">
        <v>361</v>
      </c>
      <c r="G119" s="14" t="s">
        <v>300</v>
      </c>
      <c r="H119" s="6" t="s">
        <v>218</v>
      </c>
      <c r="I119" s="6" t="s">
        <v>301</v>
      </c>
      <c r="J119" s="6" t="s">
        <v>353</v>
      </c>
      <c r="K119" s="19">
        <v>9000</v>
      </c>
      <c r="L119" s="19">
        <v>7185.8005919999996</v>
      </c>
      <c r="M119" s="7" t="s">
        <v>10</v>
      </c>
      <c r="N119" s="7" t="s">
        <v>10</v>
      </c>
      <c r="O119" s="7" t="s">
        <v>383</v>
      </c>
      <c r="P119" s="7" t="s">
        <v>10</v>
      </c>
      <c r="Q119" s="7" t="s">
        <v>10</v>
      </c>
      <c r="R119" s="7" t="s">
        <v>383</v>
      </c>
      <c r="S119" s="19">
        <f t="shared" si="20"/>
        <v>12000</v>
      </c>
      <c r="T119" s="7" t="s">
        <v>3</v>
      </c>
      <c r="U119" s="19">
        <v>0</v>
      </c>
      <c r="V119" s="7" t="s">
        <v>387</v>
      </c>
      <c r="W119" s="19">
        <f t="shared" si="21"/>
        <v>1500</v>
      </c>
      <c r="X119" s="7" t="s">
        <v>386</v>
      </c>
      <c r="Y119" s="7" t="s">
        <v>10</v>
      </c>
      <c r="Z119" s="7" t="s">
        <v>383</v>
      </c>
      <c r="AA119" s="7" t="s">
        <v>10</v>
      </c>
      <c r="AB119" s="7" t="s">
        <v>383</v>
      </c>
      <c r="AC119" s="7" t="s">
        <v>10</v>
      </c>
      <c r="AD119" s="7" t="s">
        <v>383</v>
      </c>
      <c r="AE119" s="19">
        <v>0</v>
      </c>
      <c r="AF119" s="7" t="s">
        <v>3</v>
      </c>
      <c r="AG119" s="19">
        <v>9350</v>
      </c>
      <c r="AH119" s="7" t="s">
        <v>3</v>
      </c>
      <c r="AI119" s="7" t="s">
        <v>10</v>
      </c>
      <c r="AJ119" s="7" t="s">
        <v>383</v>
      </c>
      <c r="AK119" s="19">
        <f t="shared" si="22"/>
        <v>585</v>
      </c>
      <c r="AL119" s="7" t="s">
        <v>387</v>
      </c>
      <c r="AM119" s="19">
        <f t="shared" si="16"/>
        <v>2401.2000000000003</v>
      </c>
      <c r="AN119" s="7" t="s">
        <v>4</v>
      </c>
      <c r="AO119" s="19">
        <v>600</v>
      </c>
      <c r="AP119" s="7" t="s">
        <v>3</v>
      </c>
      <c r="AQ119" s="7" t="s">
        <v>10</v>
      </c>
      <c r="AR119" s="7" t="s">
        <v>383</v>
      </c>
      <c r="AS119" s="7" t="s">
        <v>10</v>
      </c>
    </row>
    <row r="120" spans="1:45" s="15" customFormat="1" ht="22.5" customHeight="1">
      <c r="A120" s="17"/>
      <c r="B120" s="4" t="s">
        <v>5</v>
      </c>
      <c r="C120" s="4">
        <v>7</v>
      </c>
      <c r="D120" s="12" t="s">
        <v>278</v>
      </c>
      <c r="E120" s="13" t="s">
        <v>278</v>
      </c>
      <c r="F120" s="5" t="s">
        <v>360</v>
      </c>
      <c r="G120" s="14" t="s">
        <v>302</v>
      </c>
      <c r="H120" s="6" t="s">
        <v>102</v>
      </c>
      <c r="I120" s="6" t="s">
        <v>303</v>
      </c>
      <c r="J120" s="6" t="s">
        <v>354</v>
      </c>
      <c r="K120" s="19">
        <v>8500</v>
      </c>
      <c r="L120" s="19">
        <v>6826.5450000000001</v>
      </c>
      <c r="M120" s="7" t="s">
        <v>10</v>
      </c>
      <c r="N120" s="7" t="s">
        <v>10</v>
      </c>
      <c r="O120" s="7" t="s">
        <v>383</v>
      </c>
      <c r="P120" s="7" t="s">
        <v>10</v>
      </c>
      <c r="Q120" s="7" t="s">
        <v>10</v>
      </c>
      <c r="R120" s="7" t="s">
        <v>383</v>
      </c>
      <c r="S120" s="19">
        <f t="shared" si="20"/>
        <v>11333.333333333332</v>
      </c>
      <c r="T120" s="7" t="s">
        <v>3</v>
      </c>
      <c r="U120" s="19">
        <v>0</v>
      </c>
      <c r="V120" s="7" t="s">
        <v>387</v>
      </c>
      <c r="W120" s="19">
        <f t="shared" si="21"/>
        <v>1416.6666666666665</v>
      </c>
      <c r="X120" s="7" t="s">
        <v>386</v>
      </c>
      <c r="Y120" s="7" t="s">
        <v>10</v>
      </c>
      <c r="Z120" s="7" t="s">
        <v>383</v>
      </c>
      <c r="AA120" s="7" t="s">
        <v>10</v>
      </c>
      <c r="AB120" s="7" t="s">
        <v>383</v>
      </c>
      <c r="AC120" s="7" t="s">
        <v>10</v>
      </c>
      <c r="AD120" s="7" t="s">
        <v>383</v>
      </c>
      <c r="AE120" s="19">
        <v>0</v>
      </c>
      <c r="AF120" s="7" t="s">
        <v>3</v>
      </c>
      <c r="AG120" s="19">
        <v>9350</v>
      </c>
      <c r="AH120" s="7" t="s">
        <v>3</v>
      </c>
      <c r="AI120" s="7" t="s">
        <v>10</v>
      </c>
      <c r="AJ120" s="7" t="s">
        <v>383</v>
      </c>
      <c r="AK120" s="19">
        <f t="shared" si="22"/>
        <v>552.5</v>
      </c>
      <c r="AL120" s="7" t="s">
        <v>387</v>
      </c>
      <c r="AM120" s="19">
        <f t="shared" si="16"/>
        <v>2401.2000000000003</v>
      </c>
      <c r="AN120" s="7" t="s">
        <v>4</v>
      </c>
      <c r="AO120" s="19">
        <v>600</v>
      </c>
      <c r="AP120" s="7" t="s">
        <v>3</v>
      </c>
      <c r="AQ120" s="7" t="s">
        <v>10</v>
      </c>
      <c r="AR120" s="7" t="s">
        <v>383</v>
      </c>
      <c r="AS120" s="7" t="s">
        <v>10</v>
      </c>
    </row>
    <row r="121" spans="1:45" s="15" customFormat="1" ht="22.5" customHeight="1">
      <c r="A121" s="17"/>
      <c r="B121" s="4" t="s">
        <v>5</v>
      </c>
      <c r="C121" s="4">
        <v>6</v>
      </c>
      <c r="D121" s="12" t="s">
        <v>304</v>
      </c>
      <c r="E121" s="13" t="s">
        <v>275</v>
      </c>
      <c r="F121" s="5" t="s">
        <v>361</v>
      </c>
      <c r="G121" s="14" t="s">
        <v>305</v>
      </c>
      <c r="H121" s="6" t="s">
        <v>306</v>
      </c>
      <c r="I121" s="6" t="s">
        <v>129</v>
      </c>
      <c r="J121" s="6" t="s">
        <v>353</v>
      </c>
      <c r="K121" s="19">
        <v>17400</v>
      </c>
      <c r="L121" s="19">
        <v>12943.729696</v>
      </c>
      <c r="M121" s="7" t="s">
        <v>10</v>
      </c>
      <c r="N121" s="7" t="s">
        <v>10</v>
      </c>
      <c r="O121" s="7" t="s">
        <v>383</v>
      </c>
      <c r="P121" s="7" t="s">
        <v>10</v>
      </c>
      <c r="Q121" s="7" t="s">
        <v>10</v>
      </c>
      <c r="R121" s="7" t="s">
        <v>383</v>
      </c>
      <c r="S121" s="19">
        <f t="shared" si="20"/>
        <v>23200</v>
      </c>
      <c r="T121" s="7" t="s">
        <v>3</v>
      </c>
      <c r="U121" s="19">
        <v>68</v>
      </c>
      <c r="V121" s="7" t="s">
        <v>387</v>
      </c>
      <c r="W121" s="19">
        <f t="shared" si="21"/>
        <v>2900</v>
      </c>
      <c r="X121" s="7" t="s">
        <v>386</v>
      </c>
      <c r="Y121" s="7" t="s">
        <v>10</v>
      </c>
      <c r="Z121" s="7" t="s">
        <v>383</v>
      </c>
      <c r="AA121" s="7" t="s">
        <v>10</v>
      </c>
      <c r="AB121" s="7" t="s">
        <v>383</v>
      </c>
      <c r="AC121" s="7" t="s">
        <v>10</v>
      </c>
      <c r="AD121" s="7" t="s">
        <v>383</v>
      </c>
      <c r="AE121" s="19">
        <f>K121/30*25</f>
        <v>14500</v>
      </c>
      <c r="AF121" s="7" t="s">
        <v>3</v>
      </c>
      <c r="AG121" s="19">
        <v>9350</v>
      </c>
      <c r="AH121" s="7" t="s">
        <v>3</v>
      </c>
      <c r="AI121" s="7" t="s">
        <v>10</v>
      </c>
      <c r="AJ121" s="7" t="s">
        <v>383</v>
      </c>
      <c r="AK121" s="19">
        <f t="shared" si="22"/>
        <v>1131</v>
      </c>
      <c r="AL121" s="7" t="s">
        <v>387</v>
      </c>
      <c r="AM121" s="19">
        <f t="shared" si="16"/>
        <v>2401.2000000000003</v>
      </c>
      <c r="AN121" s="7" t="s">
        <v>4</v>
      </c>
      <c r="AO121" s="19">
        <v>600</v>
      </c>
      <c r="AP121" s="7" t="s">
        <v>3</v>
      </c>
      <c r="AQ121" s="7" t="s">
        <v>10</v>
      </c>
      <c r="AR121" s="7" t="s">
        <v>383</v>
      </c>
      <c r="AS121" s="7" t="s">
        <v>10</v>
      </c>
    </row>
    <row r="122" spans="1:45" s="15" customFormat="1" ht="22.5" customHeight="1">
      <c r="A122" s="17"/>
      <c r="B122" s="4" t="s">
        <v>5</v>
      </c>
      <c r="C122" s="4">
        <v>6</v>
      </c>
      <c r="D122" s="12" t="s">
        <v>304</v>
      </c>
      <c r="E122" s="13" t="s">
        <v>275</v>
      </c>
      <c r="F122" s="5" t="s">
        <v>361</v>
      </c>
      <c r="G122" s="14" t="s">
        <v>307</v>
      </c>
      <c r="H122" s="6" t="s">
        <v>133</v>
      </c>
      <c r="I122" s="6" t="s">
        <v>308</v>
      </c>
      <c r="J122" s="6" t="s">
        <v>354</v>
      </c>
      <c r="K122" s="19">
        <v>17300</v>
      </c>
      <c r="L122" s="19">
        <v>12875.714695999999</v>
      </c>
      <c r="M122" s="7" t="s">
        <v>10</v>
      </c>
      <c r="N122" s="7" t="s">
        <v>10</v>
      </c>
      <c r="O122" s="7" t="s">
        <v>383</v>
      </c>
      <c r="P122" s="7" t="s">
        <v>10</v>
      </c>
      <c r="Q122" s="7" t="s">
        <v>10</v>
      </c>
      <c r="R122" s="7" t="s">
        <v>383</v>
      </c>
      <c r="S122" s="19">
        <f t="shared" si="20"/>
        <v>23066.666666666664</v>
      </c>
      <c r="T122" s="7" t="s">
        <v>3</v>
      </c>
      <c r="U122" s="19">
        <v>68</v>
      </c>
      <c r="V122" s="7" t="s">
        <v>387</v>
      </c>
      <c r="W122" s="19">
        <f t="shared" si="21"/>
        <v>2883.333333333333</v>
      </c>
      <c r="X122" s="7" t="s">
        <v>386</v>
      </c>
      <c r="Y122" s="7" t="s">
        <v>10</v>
      </c>
      <c r="Z122" s="7" t="s">
        <v>383</v>
      </c>
      <c r="AA122" s="7" t="s">
        <v>10</v>
      </c>
      <c r="AB122" s="7" t="s">
        <v>383</v>
      </c>
      <c r="AC122" s="7" t="s">
        <v>10</v>
      </c>
      <c r="AD122" s="7" t="s">
        <v>383</v>
      </c>
      <c r="AE122" s="19">
        <f>K122/30*30</f>
        <v>17300</v>
      </c>
      <c r="AF122" s="7" t="s">
        <v>3</v>
      </c>
      <c r="AG122" s="19">
        <v>9350</v>
      </c>
      <c r="AH122" s="7" t="s">
        <v>3</v>
      </c>
      <c r="AI122" s="7" t="s">
        <v>10</v>
      </c>
      <c r="AJ122" s="7" t="s">
        <v>383</v>
      </c>
      <c r="AK122" s="19">
        <f t="shared" si="22"/>
        <v>1124.5</v>
      </c>
      <c r="AL122" s="7" t="s">
        <v>387</v>
      </c>
      <c r="AM122" s="19">
        <f t="shared" si="16"/>
        <v>2401.2000000000003</v>
      </c>
      <c r="AN122" s="7" t="s">
        <v>4</v>
      </c>
      <c r="AO122" s="19">
        <v>600</v>
      </c>
      <c r="AP122" s="7" t="s">
        <v>3</v>
      </c>
      <c r="AQ122" s="7" t="s">
        <v>10</v>
      </c>
      <c r="AR122" s="7" t="s">
        <v>383</v>
      </c>
      <c r="AS122" s="7" t="s">
        <v>10</v>
      </c>
    </row>
    <row r="123" spans="1:45" s="15" customFormat="1" ht="22.5" customHeight="1">
      <c r="A123" s="17"/>
      <c r="B123" s="4" t="s">
        <v>5</v>
      </c>
      <c r="C123" s="4">
        <v>6</v>
      </c>
      <c r="D123" s="12" t="s">
        <v>304</v>
      </c>
      <c r="E123" s="13" t="s">
        <v>275</v>
      </c>
      <c r="F123" s="5" t="s">
        <v>361</v>
      </c>
      <c r="G123" s="14" t="s">
        <v>309</v>
      </c>
      <c r="H123" s="6"/>
      <c r="I123" s="6" t="s">
        <v>123</v>
      </c>
      <c r="J123" s="6" t="s">
        <v>353</v>
      </c>
      <c r="K123" s="19">
        <v>15800</v>
      </c>
      <c r="L123" s="19">
        <v>11855.489696000001</v>
      </c>
      <c r="M123" s="7" t="s">
        <v>10</v>
      </c>
      <c r="N123" s="7" t="s">
        <v>10</v>
      </c>
      <c r="O123" s="7" t="s">
        <v>383</v>
      </c>
      <c r="P123" s="7" t="s">
        <v>10</v>
      </c>
      <c r="Q123" s="7" t="s">
        <v>10</v>
      </c>
      <c r="R123" s="7" t="s">
        <v>383</v>
      </c>
      <c r="S123" s="19">
        <f t="shared" si="20"/>
        <v>21066.666666666664</v>
      </c>
      <c r="T123" s="7" t="s">
        <v>3</v>
      </c>
      <c r="U123" s="19">
        <v>68</v>
      </c>
      <c r="V123" s="7" t="s">
        <v>387</v>
      </c>
      <c r="W123" s="19">
        <f t="shared" si="21"/>
        <v>2633.333333333333</v>
      </c>
      <c r="X123" s="7" t="s">
        <v>386</v>
      </c>
      <c r="Y123" s="7" t="s">
        <v>10</v>
      </c>
      <c r="Z123" s="7" t="s">
        <v>383</v>
      </c>
      <c r="AA123" s="7" t="s">
        <v>10</v>
      </c>
      <c r="AB123" s="7" t="s">
        <v>383</v>
      </c>
      <c r="AC123" s="7" t="s">
        <v>10</v>
      </c>
      <c r="AD123" s="7" t="s">
        <v>383</v>
      </c>
      <c r="AE123" s="19">
        <f>K123/30*30</f>
        <v>15799.999999999998</v>
      </c>
      <c r="AF123" s="7" t="s">
        <v>3</v>
      </c>
      <c r="AG123" s="19">
        <v>9350</v>
      </c>
      <c r="AH123" s="7" t="s">
        <v>3</v>
      </c>
      <c r="AI123" s="7" t="s">
        <v>10</v>
      </c>
      <c r="AJ123" s="7" t="s">
        <v>383</v>
      </c>
      <c r="AK123" s="19">
        <f t="shared" si="22"/>
        <v>1027</v>
      </c>
      <c r="AL123" s="7" t="s">
        <v>387</v>
      </c>
      <c r="AM123" s="19">
        <f t="shared" si="16"/>
        <v>2401.2000000000003</v>
      </c>
      <c r="AN123" s="7" t="s">
        <v>4</v>
      </c>
      <c r="AO123" s="19">
        <v>600</v>
      </c>
      <c r="AP123" s="7" t="s">
        <v>3</v>
      </c>
      <c r="AQ123" s="7" t="s">
        <v>10</v>
      </c>
      <c r="AR123" s="7" t="s">
        <v>383</v>
      </c>
      <c r="AS123" s="7" t="s">
        <v>10</v>
      </c>
    </row>
    <row r="124" spans="1:45" s="15" customFormat="1" ht="22.5" customHeight="1">
      <c r="A124" s="17"/>
      <c r="B124" s="4" t="s">
        <v>5</v>
      </c>
      <c r="C124" s="4">
        <v>6</v>
      </c>
      <c r="D124" s="12" t="s">
        <v>304</v>
      </c>
      <c r="E124" s="13" t="s">
        <v>275</v>
      </c>
      <c r="F124" s="5" t="s">
        <v>361</v>
      </c>
      <c r="G124" s="14" t="s">
        <v>310</v>
      </c>
      <c r="H124" s="6" t="s">
        <v>67</v>
      </c>
      <c r="I124" s="6" t="s">
        <v>311</v>
      </c>
      <c r="J124" s="6" t="s">
        <v>353</v>
      </c>
      <c r="K124" s="19">
        <v>12900</v>
      </c>
      <c r="L124" s="19">
        <v>9883.0546959999992</v>
      </c>
      <c r="M124" s="7" t="s">
        <v>10</v>
      </c>
      <c r="N124" s="7" t="s">
        <v>10</v>
      </c>
      <c r="O124" s="7" t="s">
        <v>383</v>
      </c>
      <c r="P124" s="7" t="s">
        <v>10</v>
      </c>
      <c r="Q124" s="7" t="s">
        <v>10</v>
      </c>
      <c r="R124" s="7" t="s">
        <v>383</v>
      </c>
      <c r="S124" s="19">
        <f t="shared" si="20"/>
        <v>17200</v>
      </c>
      <c r="T124" s="7" t="s">
        <v>3</v>
      </c>
      <c r="U124" s="19">
        <v>23</v>
      </c>
      <c r="V124" s="7" t="s">
        <v>387</v>
      </c>
      <c r="W124" s="19">
        <f t="shared" si="21"/>
        <v>2150</v>
      </c>
      <c r="X124" s="7" t="s">
        <v>386</v>
      </c>
      <c r="Y124" s="7" t="s">
        <v>10</v>
      </c>
      <c r="Z124" s="7" t="s">
        <v>383</v>
      </c>
      <c r="AA124" s="7" t="s">
        <v>10</v>
      </c>
      <c r="AB124" s="7" t="s">
        <v>383</v>
      </c>
      <c r="AC124" s="7" t="s">
        <v>10</v>
      </c>
      <c r="AD124" s="7" t="s">
        <v>383</v>
      </c>
      <c r="AE124" s="19">
        <f>K124/30*15</f>
        <v>6450</v>
      </c>
      <c r="AF124" s="7" t="s">
        <v>3</v>
      </c>
      <c r="AG124" s="19">
        <v>9350</v>
      </c>
      <c r="AH124" s="7" t="s">
        <v>3</v>
      </c>
      <c r="AI124" s="7" t="s">
        <v>10</v>
      </c>
      <c r="AJ124" s="7" t="s">
        <v>383</v>
      </c>
      <c r="AK124" s="19">
        <f t="shared" si="22"/>
        <v>838.5</v>
      </c>
      <c r="AL124" s="7" t="s">
        <v>387</v>
      </c>
      <c r="AM124" s="19">
        <f t="shared" si="16"/>
        <v>2401.2000000000003</v>
      </c>
      <c r="AN124" s="7" t="s">
        <v>4</v>
      </c>
      <c r="AO124" s="19">
        <v>600</v>
      </c>
      <c r="AP124" s="7" t="s">
        <v>3</v>
      </c>
      <c r="AQ124" s="7" t="s">
        <v>10</v>
      </c>
      <c r="AR124" s="7" t="s">
        <v>383</v>
      </c>
      <c r="AS124" s="7" t="s">
        <v>10</v>
      </c>
    </row>
    <row r="125" spans="1:45" s="15" customFormat="1" ht="22.5" customHeight="1">
      <c r="A125" s="17"/>
      <c r="B125" s="4" t="s">
        <v>5</v>
      </c>
      <c r="C125" s="4">
        <v>6</v>
      </c>
      <c r="D125" s="12" t="s">
        <v>304</v>
      </c>
      <c r="E125" s="13" t="s">
        <v>275</v>
      </c>
      <c r="F125" s="5" t="s">
        <v>361</v>
      </c>
      <c r="G125" s="14" t="s">
        <v>252</v>
      </c>
      <c r="H125" s="6" t="s">
        <v>54</v>
      </c>
      <c r="I125" s="6" t="s">
        <v>211</v>
      </c>
      <c r="J125" s="6" t="s">
        <v>353</v>
      </c>
      <c r="K125" s="19">
        <v>9900</v>
      </c>
      <c r="L125" s="19">
        <v>7828.8955920000008</v>
      </c>
      <c r="M125" s="7" t="s">
        <v>10</v>
      </c>
      <c r="N125" s="7" t="s">
        <v>10</v>
      </c>
      <c r="O125" s="7" t="s">
        <v>383</v>
      </c>
      <c r="P125" s="7" t="s">
        <v>10</v>
      </c>
      <c r="Q125" s="7" t="s">
        <v>10</v>
      </c>
      <c r="R125" s="7" t="s">
        <v>383</v>
      </c>
      <c r="S125" s="19">
        <f t="shared" si="20"/>
        <v>13200</v>
      </c>
      <c r="T125" s="7" t="s">
        <v>3</v>
      </c>
      <c r="U125" s="19">
        <v>0</v>
      </c>
      <c r="V125" s="7" t="s">
        <v>387</v>
      </c>
      <c r="W125" s="19">
        <f t="shared" si="21"/>
        <v>1650</v>
      </c>
      <c r="X125" s="7" t="s">
        <v>386</v>
      </c>
      <c r="Y125" s="7" t="s">
        <v>10</v>
      </c>
      <c r="Z125" s="7" t="s">
        <v>383</v>
      </c>
      <c r="AA125" s="7" t="s">
        <v>10</v>
      </c>
      <c r="AB125" s="7" t="s">
        <v>383</v>
      </c>
      <c r="AC125" s="7" t="s">
        <v>10</v>
      </c>
      <c r="AD125" s="7" t="s">
        <v>383</v>
      </c>
      <c r="AE125" s="19">
        <v>0</v>
      </c>
      <c r="AF125" s="7" t="s">
        <v>3</v>
      </c>
      <c r="AG125" s="19">
        <v>9350</v>
      </c>
      <c r="AH125" s="7" t="s">
        <v>3</v>
      </c>
      <c r="AI125" s="7" t="s">
        <v>10</v>
      </c>
      <c r="AJ125" s="7" t="s">
        <v>383</v>
      </c>
      <c r="AK125" s="19">
        <f t="shared" si="22"/>
        <v>643.5</v>
      </c>
      <c r="AL125" s="7" t="s">
        <v>387</v>
      </c>
      <c r="AM125" s="19">
        <f t="shared" si="16"/>
        <v>2401.2000000000003</v>
      </c>
      <c r="AN125" s="7" t="s">
        <v>4</v>
      </c>
      <c r="AO125" s="19">
        <v>600</v>
      </c>
      <c r="AP125" s="7" t="s">
        <v>3</v>
      </c>
      <c r="AQ125" s="7" t="s">
        <v>10</v>
      </c>
      <c r="AR125" s="7" t="s">
        <v>383</v>
      </c>
      <c r="AS125" s="7" t="s">
        <v>10</v>
      </c>
    </row>
    <row r="126" spans="1:45" s="15" customFormat="1" ht="22.5" customHeight="1">
      <c r="A126" s="17"/>
      <c r="B126" s="4" t="s">
        <v>5</v>
      </c>
      <c r="C126" s="4">
        <v>6</v>
      </c>
      <c r="D126" s="12" t="s">
        <v>312</v>
      </c>
      <c r="E126" s="13" t="s">
        <v>312</v>
      </c>
      <c r="F126" s="5" t="s">
        <v>357</v>
      </c>
      <c r="G126" s="14" t="s">
        <v>313</v>
      </c>
      <c r="H126" s="6" t="s">
        <v>314</v>
      </c>
      <c r="I126" s="6" t="s">
        <v>315</v>
      </c>
      <c r="J126" s="6" t="s">
        <v>353</v>
      </c>
      <c r="K126" s="19">
        <v>8100</v>
      </c>
      <c r="L126" s="19">
        <v>6533.0738000000001</v>
      </c>
      <c r="M126" s="7" t="s">
        <v>10</v>
      </c>
      <c r="N126" s="7" t="s">
        <v>10</v>
      </c>
      <c r="O126" s="7" t="s">
        <v>383</v>
      </c>
      <c r="P126" s="7" t="s">
        <v>10</v>
      </c>
      <c r="Q126" s="7" t="s">
        <v>10</v>
      </c>
      <c r="R126" s="7" t="s">
        <v>383</v>
      </c>
      <c r="S126" s="19">
        <f t="shared" si="20"/>
        <v>10800</v>
      </c>
      <c r="T126" s="7" t="s">
        <v>3</v>
      </c>
      <c r="U126" s="19">
        <v>0</v>
      </c>
      <c r="V126" s="7" t="s">
        <v>387</v>
      </c>
      <c r="W126" s="19">
        <f t="shared" si="21"/>
        <v>1350</v>
      </c>
      <c r="X126" s="7" t="s">
        <v>386</v>
      </c>
      <c r="Y126" s="7" t="s">
        <v>10</v>
      </c>
      <c r="Z126" s="7" t="s">
        <v>383</v>
      </c>
      <c r="AA126" s="7" t="s">
        <v>10</v>
      </c>
      <c r="AB126" s="7" t="s">
        <v>383</v>
      </c>
      <c r="AC126" s="7" t="s">
        <v>10</v>
      </c>
      <c r="AD126" s="7" t="s">
        <v>383</v>
      </c>
      <c r="AE126" s="19">
        <v>0</v>
      </c>
      <c r="AF126" s="7" t="s">
        <v>3</v>
      </c>
      <c r="AG126" s="19">
        <v>9350</v>
      </c>
      <c r="AH126" s="7" t="s">
        <v>3</v>
      </c>
      <c r="AI126" s="7" t="s">
        <v>10</v>
      </c>
      <c r="AJ126" s="7" t="s">
        <v>383</v>
      </c>
      <c r="AK126" s="19">
        <f t="shared" si="22"/>
        <v>526.5</v>
      </c>
      <c r="AL126" s="7" t="s">
        <v>387</v>
      </c>
      <c r="AM126" s="19">
        <f t="shared" si="16"/>
        <v>2401.2000000000003</v>
      </c>
      <c r="AN126" s="7" t="s">
        <v>4</v>
      </c>
      <c r="AO126" s="19">
        <v>600</v>
      </c>
      <c r="AP126" s="7" t="s">
        <v>3</v>
      </c>
      <c r="AQ126" s="7" t="s">
        <v>10</v>
      </c>
      <c r="AR126" s="7" t="s">
        <v>383</v>
      </c>
      <c r="AS126" s="7" t="s">
        <v>10</v>
      </c>
    </row>
    <row r="127" spans="1:45" s="15" customFormat="1" ht="22.5" customHeight="1">
      <c r="A127" s="17"/>
      <c r="B127" s="4" t="s">
        <v>5</v>
      </c>
      <c r="C127" s="4">
        <v>6</v>
      </c>
      <c r="D127" s="12" t="s">
        <v>312</v>
      </c>
      <c r="E127" s="13" t="s">
        <v>312</v>
      </c>
      <c r="F127" s="5" t="s">
        <v>357</v>
      </c>
      <c r="G127" s="14" t="s">
        <v>316</v>
      </c>
      <c r="H127" s="6" t="s">
        <v>317</v>
      </c>
      <c r="I127" s="6" t="s">
        <v>318</v>
      </c>
      <c r="J127" s="6" t="s">
        <v>353</v>
      </c>
      <c r="K127" s="19">
        <v>8100</v>
      </c>
      <c r="L127" s="19">
        <v>6533.0738000000001</v>
      </c>
      <c r="M127" s="7" t="s">
        <v>10</v>
      </c>
      <c r="N127" s="7" t="s">
        <v>10</v>
      </c>
      <c r="O127" s="7" t="s">
        <v>383</v>
      </c>
      <c r="P127" s="7" t="s">
        <v>10</v>
      </c>
      <c r="Q127" s="7" t="s">
        <v>10</v>
      </c>
      <c r="R127" s="7" t="s">
        <v>383</v>
      </c>
      <c r="S127" s="19">
        <f t="shared" si="20"/>
        <v>10800</v>
      </c>
      <c r="T127" s="7" t="s">
        <v>3</v>
      </c>
      <c r="U127" s="19">
        <v>0</v>
      </c>
      <c r="V127" s="7" t="s">
        <v>387</v>
      </c>
      <c r="W127" s="19">
        <f t="shared" si="21"/>
        <v>1350</v>
      </c>
      <c r="X127" s="7" t="s">
        <v>386</v>
      </c>
      <c r="Y127" s="7" t="s">
        <v>10</v>
      </c>
      <c r="Z127" s="7" t="s">
        <v>383</v>
      </c>
      <c r="AA127" s="7" t="s">
        <v>10</v>
      </c>
      <c r="AB127" s="7" t="s">
        <v>383</v>
      </c>
      <c r="AC127" s="7" t="s">
        <v>10</v>
      </c>
      <c r="AD127" s="7" t="s">
        <v>383</v>
      </c>
      <c r="AE127" s="19">
        <v>0</v>
      </c>
      <c r="AF127" s="7" t="s">
        <v>3</v>
      </c>
      <c r="AG127" s="19">
        <v>9350</v>
      </c>
      <c r="AH127" s="7" t="s">
        <v>3</v>
      </c>
      <c r="AI127" s="7" t="s">
        <v>10</v>
      </c>
      <c r="AJ127" s="7" t="s">
        <v>383</v>
      </c>
      <c r="AK127" s="19">
        <f t="shared" si="22"/>
        <v>526.5</v>
      </c>
      <c r="AL127" s="7" t="s">
        <v>387</v>
      </c>
      <c r="AM127" s="19">
        <f t="shared" si="16"/>
        <v>2401.2000000000003</v>
      </c>
      <c r="AN127" s="7" t="s">
        <v>4</v>
      </c>
      <c r="AO127" s="19">
        <v>600</v>
      </c>
      <c r="AP127" s="7" t="s">
        <v>3</v>
      </c>
      <c r="AQ127" s="7" t="s">
        <v>10</v>
      </c>
      <c r="AR127" s="7" t="s">
        <v>383</v>
      </c>
      <c r="AS127" s="7" t="s">
        <v>10</v>
      </c>
    </row>
    <row r="128" spans="1:45" s="15" customFormat="1" ht="22.5" customHeight="1">
      <c r="A128" s="17"/>
      <c r="B128" s="4" t="s">
        <v>5</v>
      </c>
      <c r="C128" s="4">
        <v>4</v>
      </c>
      <c r="D128" s="12" t="s">
        <v>319</v>
      </c>
      <c r="E128" s="13" t="s">
        <v>319</v>
      </c>
      <c r="F128" s="5" t="s">
        <v>361</v>
      </c>
      <c r="G128" s="14" t="s">
        <v>320</v>
      </c>
      <c r="H128" s="6" t="s">
        <v>321</v>
      </c>
      <c r="I128" s="6" t="s">
        <v>322</v>
      </c>
      <c r="J128" s="6" t="s">
        <v>354</v>
      </c>
      <c r="K128" s="19">
        <v>10000</v>
      </c>
      <c r="L128" s="19">
        <v>7900.3505920000007</v>
      </c>
      <c r="M128" s="7" t="s">
        <v>10</v>
      </c>
      <c r="N128" s="7" t="s">
        <v>10</v>
      </c>
      <c r="O128" s="7" t="s">
        <v>383</v>
      </c>
      <c r="P128" s="7" t="s">
        <v>10</v>
      </c>
      <c r="Q128" s="7" t="s">
        <v>10</v>
      </c>
      <c r="R128" s="7" t="s">
        <v>383</v>
      </c>
      <c r="S128" s="19">
        <f t="shared" si="20"/>
        <v>13333.333333333332</v>
      </c>
      <c r="T128" s="7" t="s">
        <v>3</v>
      </c>
      <c r="U128" s="19">
        <v>41</v>
      </c>
      <c r="V128" s="7" t="s">
        <v>387</v>
      </c>
      <c r="W128" s="19">
        <f t="shared" si="21"/>
        <v>1666.6666666666665</v>
      </c>
      <c r="X128" s="7" t="s">
        <v>386</v>
      </c>
      <c r="Y128" s="7" t="s">
        <v>10</v>
      </c>
      <c r="Z128" s="7" t="s">
        <v>383</v>
      </c>
      <c r="AA128" s="7" t="s">
        <v>10</v>
      </c>
      <c r="AB128" s="7" t="s">
        <v>383</v>
      </c>
      <c r="AC128" s="7" t="s">
        <v>10</v>
      </c>
      <c r="AD128" s="7" t="s">
        <v>383</v>
      </c>
      <c r="AE128" s="19">
        <f>K128/30*25</f>
        <v>8333.3333333333321</v>
      </c>
      <c r="AF128" s="7" t="s">
        <v>3</v>
      </c>
      <c r="AG128" s="19">
        <v>9350</v>
      </c>
      <c r="AH128" s="7" t="s">
        <v>3</v>
      </c>
      <c r="AI128" s="7" t="s">
        <v>10</v>
      </c>
      <c r="AJ128" s="7" t="s">
        <v>383</v>
      </c>
      <c r="AK128" s="19">
        <f t="shared" si="22"/>
        <v>650</v>
      </c>
      <c r="AL128" s="7" t="s">
        <v>387</v>
      </c>
      <c r="AM128" s="19">
        <f t="shared" si="16"/>
        <v>2401.2000000000003</v>
      </c>
      <c r="AN128" s="7" t="s">
        <v>4</v>
      </c>
      <c r="AO128" s="19">
        <v>600</v>
      </c>
      <c r="AP128" s="7" t="s">
        <v>3</v>
      </c>
      <c r="AQ128" s="7" t="s">
        <v>10</v>
      </c>
      <c r="AR128" s="7" t="s">
        <v>383</v>
      </c>
      <c r="AS128" s="7" t="s">
        <v>10</v>
      </c>
    </row>
    <row r="129" spans="1:45" s="15" customFormat="1" ht="22.5" customHeight="1">
      <c r="A129" s="17"/>
      <c r="B129" s="4" t="s">
        <v>5</v>
      </c>
      <c r="C129" s="4">
        <v>4</v>
      </c>
      <c r="D129" s="12" t="s">
        <v>319</v>
      </c>
      <c r="E129" s="13" t="s">
        <v>319</v>
      </c>
      <c r="F129" s="5" t="s">
        <v>361</v>
      </c>
      <c r="G129" s="14" t="s">
        <v>323</v>
      </c>
      <c r="H129" s="6" t="s">
        <v>324</v>
      </c>
      <c r="I129" s="6" t="s">
        <v>325</v>
      </c>
      <c r="J129" s="6" t="s">
        <v>353</v>
      </c>
      <c r="K129" s="19">
        <v>9800</v>
      </c>
      <c r="L129" s="19">
        <v>7757.4405920000008</v>
      </c>
      <c r="M129" s="7" t="s">
        <v>10</v>
      </c>
      <c r="N129" s="7" t="s">
        <v>10</v>
      </c>
      <c r="O129" s="7" t="s">
        <v>383</v>
      </c>
      <c r="P129" s="7" t="s">
        <v>10</v>
      </c>
      <c r="Q129" s="7" t="s">
        <v>10</v>
      </c>
      <c r="R129" s="7" t="s">
        <v>383</v>
      </c>
      <c r="S129" s="19">
        <f t="shared" si="20"/>
        <v>13066.666666666668</v>
      </c>
      <c r="T129" s="7" t="s">
        <v>3</v>
      </c>
      <c r="U129" s="19">
        <v>23</v>
      </c>
      <c r="V129" s="7" t="s">
        <v>387</v>
      </c>
      <c r="W129" s="19">
        <f t="shared" si="21"/>
        <v>1633.3333333333335</v>
      </c>
      <c r="X129" s="7" t="s">
        <v>386</v>
      </c>
      <c r="Y129" s="7" t="s">
        <v>10</v>
      </c>
      <c r="Z129" s="7" t="s">
        <v>383</v>
      </c>
      <c r="AA129" s="7" t="s">
        <v>10</v>
      </c>
      <c r="AB129" s="7" t="s">
        <v>383</v>
      </c>
      <c r="AC129" s="7" t="s">
        <v>10</v>
      </c>
      <c r="AD129" s="7" t="s">
        <v>383</v>
      </c>
      <c r="AE129" s="19">
        <f t="shared" ref="AE129:AE131" si="40">K129/30*15</f>
        <v>4900</v>
      </c>
      <c r="AF129" s="7" t="s">
        <v>3</v>
      </c>
      <c r="AG129" s="19">
        <v>9350</v>
      </c>
      <c r="AH129" s="7" t="s">
        <v>3</v>
      </c>
      <c r="AI129" s="7" t="s">
        <v>10</v>
      </c>
      <c r="AJ129" s="7" t="s">
        <v>383</v>
      </c>
      <c r="AK129" s="19">
        <f t="shared" si="22"/>
        <v>637</v>
      </c>
      <c r="AL129" s="7" t="s">
        <v>387</v>
      </c>
      <c r="AM129" s="19">
        <f t="shared" si="16"/>
        <v>2401.2000000000003</v>
      </c>
      <c r="AN129" s="7" t="s">
        <v>4</v>
      </c>
      <c r="AO129" s="19">
        <v>600</v>
      </c>
      <c r="AP129" s="7" t="s">
        <v>3</v>
      </c>
      <c r="AQ129" s="7" t="s">
        <v>10</v>
      </c>
      <c r="AR129" s="7" t="s">
        <v>383</v>
      </c>
      <c r="AS129" s="7" t="s">
        <v>10</v>
      </c>
    </row>
    <row r="130" spans="1:45" s="15" customFormat="1" ht="22.5" customHeight="1">
      <c r="A130" s="17"/>
      <c r="B130" s="4" t="s">
        <v>5</v>
      </c>
      <c r="C130" s="4">
        <v>4</v>
      </c>
      <c r="D130" s="12" t="s">
        <v>319</v>
      </c>
      <c r="E130" s="13" t="s">
        <v>319</v>
      </c>
      <c r="F130" s="5" t="s">
        <v>361</v>
      </c>
      <c r="G130" s="14" t="s">
        <v>326</v>
      </c>
      <c r="H130" s="6" t="s">
        <v>327</v>
      </c>
      <c r="I130" s="6" t="s">
        <v>328</v>
      </c>
      <c r="J130" s="6" t="s">
        <v>354</v>
      </c>
      <c r="K130" s="19">
        <v>7900</v>
      </c>
      <c r="L130" s="19">
        <v>6386.3238000000001</v>
      </c>
      <c r="M130" s="7" t="s">
        <v>10</v>
      </c>
      <c r="N130" s="7" t="s">
        <v>10</v>
      </c>
      <c r="O130" s="7" t="s">
        <v>383</v>
      </c>
      <c r="P130" s="7" t="s">
        <v>10</v>
      </c>
      <c r="Q130" s="7" t="s">
        <v>10</v>
      </c>
      <c r="R130" s="7" t="s">
        <v>383</v>
      </c>
      <c r="S130" s="19">
        <f t="shared" si="20"/>
        <v>10533.333333333332</v>
      </c>
      <c r="T130" s="7" t="s">
        <v>3</v>
      </c>
      <c r="U130" s="19">
        <v>23</v>
      </c>
      <c r="V130" s="7" t="s">
        <v>387</v>
      </c>
      <c r="W130" s="19">
        <f t="shared" si="21"/>
        <v>1316.6666666666665</v>
      </c>
      <c r="X130" s="7" t="s">
        <v>386</v>
      </c>
      <c r="Y130" s="7" t="s">
        <v>10</v>
      </c>
      <c r="Z130" s="7" t="s">
        <v>383</v>
      </c>
      <c r="AA130" s="7" t="s">
        <v>10</v>
      </c>
      <c r="AB130" s="7" t="s">
        <v>383</v>
      </c>
      <c r="AC130" s="7" t="s">
        <v>10</v>
      </c>
      <c r="AD130" s="7" t="s">
        <v>383</v>
      </c>
      <c r="AE130" s="19">
        <f t="shared" si="40"/>
        <v>3949.9999999999995</v>
      </c>
      <c r="AF130" s="7" t="s">
        <v>3</v>
      </c>
      <c r="AG130" s="19">
        <v>9350</v>
      </c>
      <c r="AH130" s="7" t="s">
        <v>3</v>
      </c>
      <c r="AI130" s="7" t="s">
        <v>10</v>
      </c>
      <c r="AJ130" s="7" t="s">
        <v>383</v>
      </c>
      <c r="AK130" s="19">
        <f t="shared" si="22"/>
        <v>513.5</v>
      </c>
      <c r="AL130" s="7" t="s">
        <v>387</v>
      </c>
      <c r="AM130" s="19">
        <f t="shared" si="16"/>
        <v>2401.2000000000003</v>
      </c>
      <c r="AN130" s="7" t="s">
        <v>4</v>
      </c>
      <c r="AO130" s="19">
        <v>600</v>
      </c>
      <c r="AP130" s="7" t="s">
        <v>3</v>
      </c>
      <c r="AQ130" s="7" t="s">
        <v>10</v>
      </c>
      <c r="AR130" s="7" t="s">
        <v>383</v>
      </c>
      <c r="AS130" s="7" t="s">
        <v>10</v>
      </c>
    </row>
    <row r="131" spans="1:45" s="15" customFormat="1" ht="22.5" customHeight="1">
      <c r="A131" s="17"/>
      <c r="B131" s="4" t="s">
        <v>5</v>
      </c>
      <c r="C131" s="4">
        <v>4</v>
      </c>
      <c r="D131" s="12" t="s">
        <v>319</v>
      </c>
      <c r="E131" s="13" t="s">
        <v>319</v>
      </c>
      <c r="F131" s="5" t="s">
        <v>361</v>
      </c>
      <c r="G131" s="14" t="s">
        <v>329</v>
      </c>
      <c r="H131" s="6"/>
      <c r="I131" s="6" t="s">
        <v>330</v>
      </c>
      <c r="J131" s="6" t="s">
        <v>353</v>
      </c>
      <c r="K131" s="19">
        <v>7900</v>
      </c>
      <c r="L131" s="19">
        <v>6386.3238000000001</v>
      </c>
      <c r="M131" s="7" t="s">
        <v>10</v>
      </c>
      <c r="N131" s="7" t="s">
        <v>10</v>
      </c>
      <c r="O131" s="7" t="s">
        <v>383</v>
      </c>
      <c r="P131" s="7" t="s">
        <v>10</v>
      </c>
      <c r="Q131" s="7" t="s">
        <v>10</v>
      </c>
      <c r="R131" s="7" t="s">
        <v>383</v>
      </c>
      <c r="S131" s="19">
        <f t="shared" si="20"/>
        <v>10533.333333333332</v>
      </c>
      <c r="T131" s="7" t="s">
        <v>3</v>
      </c>
      <c r="U131" s="19">
        <v>23</v>
      </c>
      <c r="V131" s="7" t="s">
        <v>387</v>
      </c>
      <c r="W131" s="19">
        <f t="shared" si="21"/>
        <v>1316.6666666666665</v>
      </c>
      <c r="X131" s="7" t="s">
        <v>386</v>
      </c>
      <c r="Y131" s="7" t="s">
        <v>10</v>
      </c>
      <c r="Z131" s="7" t="s">
        <v>383</v>
      </c>
      <c r="AA131" s="7" t="s">
        <v>10</v>
      </c>
      <c r="AB131" s="7" t="s">
        <v>383</v>
      </c>
      <c r="AC131" s="7" t="s">
        <v>10</v>
      </c>
      <c r="AD131" s="7" t="s">
        <v>383</v>
      </c>
      <c r="AE131" s="19">
        <f t="shared" si="40"/>
        <v>3949.9999999999995</v>
      </c>
      <c r="AF131" s="7" t="s">
        <v>3</v>
      </c>
      <c r="AG131" s="19">
        <v>9350</v>
      </c>
      <c r="AH131" s="7" t="s">
        <v>3</v>
      </c>
      <c r="AI131" s="7" t="s">
        <v>10</v>
      </c>
      <c r="AJ131" s="7" t="s">
        <v>383</v>
      </c>
      <c r="AK131" s="19">
        <f t="shared" si="22"/>
        <v>513.5</v>
      </c>
      <c r="AL131" s="7" t="s">
        <v>387</v>
      </c>
      <c r="AM131" s="19">
        <f t="shared" si="16"/>
        <v>2401.2000000000003</v>
      </c>
      <c r="AN131" s="7" t="s">
        <v>4</v>
      </c>
      <c r="AO131" s="19">
        <v>600</v>
      </c>
      <c r="AP131" s="7" t="s">
        <v>3</v>
      </c>
      <c r="AQ131" s="7" t="s">
        <v>10</v>
      </c>
      <c r="AR131" s="7" t="s">
        <v>383</v>
      </c>
      <c r="AS131" s="7" t="s">
        <v>10</v>
      </c>
    </row>
    <row r="132" spans="1:45" s="15" customFormat="1" ht="22.5" customHeight="1">
      <c r="A132" s="17"/>
      <c r="B132" s="4" t="s">
        <v>5</v>
      </c>
      <c r="C132" s="4">
        <v>4</v>
      </c>
      <c r="D132" s="12" t="s">
        <v>319</v>
      </c>
      <c r="E132" s="13" t="s">
        <v>319</v>
      </c>
      <c r="F132" s="5" t="s">
        <v>361</v>
      </c>
      <c r="G132" s="14" t="s">
        <v>281</v>
      </c>
      <c r="H132" s="6" t="s">
        <v>331</v>
      </c>
      <c r="I132" s="6" t="s">
        <v>332</v>
      </c>
      <c r="J132" s="6" t="s">
        <v>353</v>
      </c>
      <c r="K132" s="19">
        <v>7900</v>
      </c>
      <c r="L132" s="19">
        <v>6386.3238000000001</v>
      </c>
      <c r="M132" s="7" t="s">
        <v>10</v>
      </c>
      <c r="N132" s="7" t="s">
        <v>10</v>
      </c>
      <c r="O132" s="7" t="s">
        <v>383</v>
      </c>
      <c r="P132" s="7" t="s">
        <v>10</v>
      </c>
      <c r="Q132" s="7" t="s">
        <v>10</v>
      </c>
      <c r="R132" s="7" t="s">
        <v>383</v>
      </c>
      <c r="S132" s="19">
        <f t="shared" si="20"/>
        <v>10533.333333333332</v>
      </c>
      <c r="T132" s="7" t="s">
        <v>3</v>
      </c>
      <c r="U132" s="19">
        <v>0</v>
      </c>
      <c r="V132" s="7" t="s">
        <v>387</v>
      </c>
      <c r="W132" s="19">
        <f t="shared" si="21"/>
        <v>1316.6666666666665</v>
      </c>
      <c r="X132" s="7" t="s">
        <v>386</v>
      </c>
      <c r="Y132" s="7" t="s">
        <v>10</v>
      </c>
      <c r="Z132" s="7" t="s">
        <v>383</v>
      </c>
      <c r="AA132" s="7" t="s">
        <v>10</v>
      </c>
      <c r="AB132" s="7" t="s">
        <v>383</v>
      </c>
      <c r="AC132" s="7" t="s">
        <v>10</v>
      </c>
      <c r="AD132" s="7" t="s">
        <v>383</v>
      </c>
      <c r="AE132" s="19">
        <v>0</v>
      </c>
      <c r="AF132" s="7" t="s">
        <v>3</v>
      </c>
      <c r="AG132" s="19">
        <v>9350</v>
      </c>
      <c r="AH132" s="7" t="s">
        <v>3</v>
      </c>
      <c r="AI132" s="7" t="s">
        <v>10</v>
      </c>
      <c r="AJ132" s="7" t="s">
        <v>383</v>
      </c>
      <c r="AK132" s="19">
        <f t="shared" si="22"/>
        <v>513.5</v>
      </c>
      <c r="AL132" s="7" t="s">
        <v>387</v>
      </c>
      <c r="AM132" s="19">
        <f t="shared" si="16"/>
        <v>2401.2000000000003</v>
      </c>
      <c r="AN132" s="7" t="s">
        <v>4</v>
      </c>
      <c r="AO132" s="19">
        <v>600</v>
      </c>
      <c r="AP132" s="7" t="s">
        <v>3</v>
      </c>
      <c r="AQ132" s="7" t="s">
        <v>10</v>
      </c>
      <c r="AR132" s="7" t="s">
        <v>383</v>
      </c>
      <c r="AS132" s="7" t="s">
        <v>10</v>
      </c>
    </row>
    <row r="134" spans="1:45" s="23" customFormat="1">
      <c r="B134" s="23" t="s">
        <v>393</v>
      </c>
    </row>
    <row r="135" spans="1:45" s="23" customFormat="1">
      <c r="B135" s="22" t="s">
        <v>394</v>
      </c>
    </row>
    <row r="136" spans="1:45" s="23" customFormat="1">
      <c r="B136" s="23" t="s">
        <v>415</v>
      </c>
    </row>
    <row r="137" spans="1:45" s="23" customFormat="1">
      <c r="B137" s="23" t="s">
        <v>416</v>
      </c>
    </row>
  </sheetData>
  <mergeCells count="33">
    <mergeCell ref="M7:M11"/>
    <mergeCell ref="AD7:AD11"/>
    <mergeCell ref="S7:T10"/>
    <mergeCell ref="Y7:Y11"/>
    <mergeCell ref="N7:N11"/>
    <mergeCell ref="Z7:Z11"/>
    <mergeCell ref="B2:AS2"/>
    <mergeCell ref="B4:AS4"/>
    <mergeCell ref="B7:B11"/>
    <mergeCell ref="C7:C11"/>
    <mergeCell ref="E7:E11"/>
    <mergeCell ref="D7:D11"/>
    <mergeCell ref="G7:I10"/>
    <mergeCell ref="F7:F11"/>
    <mergeCell ref="J7:J11"/>
    <mergeCell ref="K7:K11"/>
    <mergeCell ref="L7:L11"/>
    <mergeCell ref="P7:P11"/>
    <mergeCell ref="B5:AS5"/>
    <mergeCell ref="AI7:AI11"/>
    <mergeCell ref="AS7:AS11"/>
    <mergeCell ref="AR7:AR11"/>
    <mergeCell ref="AK7:AP10"/>
    <mergeCell ref="AQ7:AQ11"/>
    <mergeCell ref="O7:O11"/>
    <mergeCell ref="AC7:AC11"/>
    <mergeCell ref="AE7:AH10"/>
    <mergeCell ref="AB7:AB11"/>
    <mergeCell ref="AJ7:AJ11"/>
    <mergeCell ref="U7:X10"/>
    <mergeCell ref="R7:R11"/>
    <mergeCell ref="Q7:Q11"/>
    <mergeCell ref="AA7:AA1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41"/>
  <sheetViews>
    <sheetView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1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32" t="s">
        <v>396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1" customFormat="1" ht="17.25" customHeight="1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s="1" customFormat="1" ht="17.25" customHeight="1">
      <c r="B4" s="33" t="s">
        <v>397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1" customFormat="1" ht="17.25" customHeight="1">
      <c r="B5" s="33" t="s">
        <v>395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1" customFormat="1" ht="17.25" customHeight="1"/>
    <row r="7" spans="1:45" s="11" customFormat="1" ht="21" customHeight="1">
      <c r="B7" s="34" t="s">
        <v>363</v>
      </c>
      <c r="C7" s="34" t="s">
        <v>0</v>
      </c>
      <c r="D7" s="34" t="s">
        <v>1</v>
      </c>
      <c r="E7" s="34" t="s">
        <v>362</v>
      </c>
      <c r="F7" s="34" t="s">
        <v>349</v>
      </c>
      <c r="G7" s="37" t="s">
        <v>364</v>
      </c>
      <c r="H7" s="38"/>
      <c r="I7" s="39"/>
      <c r="J7" s="30" t="s">
        <v>350</v>
      </c>
      <c r="K7" s="30" t="s">
        <v>351</v>
      </c>
      <c r="L7" s="30" t="s">
        <v>352</v>
      </c>
      <c r="M7" s="30" t="s">
        <v>379</v>
      </c>
      <c r="N7" s="30" t="s">
        <v>380</v>
      </c>
      <c r="O7" s="30" t="s">
        <v>370</v>
      </c>
      <c r="P7" s="30" t="s">
        <v>368</v>
      </c>
      <c r="Q7" s="30" t="s">
        <v>369</v>
      </c>
      <c r="R7" s="30" t="s">
        <v>370</v>
      </c>
      <c r="S7" s="37" t="s">
        <v>381</v>
      </c>
      <c r="T7" s="39"/>
      <c r="U7" s="37" t="s">
        <v>382</v>
      </c>
      <c r="V7" s="38"/>
      <c r="W7" s="38"/>
      <c r="X7" s="39"/>
      <c r="Y7" s="30" t="s">
        <v>371</v>
      </c>
      <c r="Z7" s="30" t="s">
        <v>370</v>
      </c>
      <c r="AA7" s="30" t="s">
        <v>372</v>
      </c>
      <c r="AB7" s="30" t="s">
        <v>370</v>
      </c>
      <c r="AC7" s="30" t="s">
        <v>373</v>
      </c>
      <c r="AD7" s="30" t="s">
        <v>370</v>
      </c>
      <c r="AE7" s="37" t="s">
        <v>374</v>
      </c>
      <c r="AF7" s="38"/>
      <c r="AG7" s="38"/>
      <c r="AH7" s="39"/>
      <c r="AI7" s="30" t="s">
        <v>375</v>
      </c>
      <c r="AJ7" s="30" t="s">
        <v>370</v>
      </c>
      <c r="AK7" s="37" t="s">
        <v>376</v>
      </c>
      <c r="AL7" s="38"/>
      <c r="AM7" s="38"/>
      <c r="AN7" s="38"/>
      <c r="AO7" s="38"/>
      <c r="AP7" s="38"/>
      <c r="AQ7" s="30" t="s">
        <v>377</v>
      </c>
      <c r="AR7" s="30" t="s">
        <v>370</v>
      </c>
      <c r="AS7" s="30" t="s">
        <v>378</v>
      </c>
    </row>
    <row r="8" spans="1:45" s="16" customFormat="1" ht="20.25" customHeight="1">
      <c r="B8" s="35"/>
      <c r="C8" s="35"/>
      <c r="D8" s="35"/>
      <c r="E8" s="35"/>
      <c r="F8" s="35"/>
      <c r="G8" s="40"/>
      <c r="H8" s="41"/>
      <c r="I8" s="42"/>
      <c r="J8" s="46"/>
      <c r="K8" s="31"/>
      <c r="L8" s="31"/>
      <c r="M8" s="31"/>
      <c r="N8" s="31"/>
      <c r="O8" s="31"/>
      <c r="P8" s="31"/>
      <c r="Q8" s="31"/>
      <c r="R8" s="31"/>
      <c r="S8" s="40"/>
      <c r="T8" s="42"/>
      <c r="U8" s="40"/>
      <c r="V8" s="41"/>
      <c r="W8" s="41"/>
      <c r="X8" s="42"/>
      <c r="Y8" s="31"/>
      <c r="Z8" s="31"/>
      <c r="AA8" s="31"/>
      <c r="AB8" s="31"/>
      <c r="AC8" s="31"/>
      <c r="AD8" s="31"/>
      <c r="AE8" s="40"/>
      <c r="AF8" s="41"/>
      <c r="AG8" s="41"/>
      <c r="AH8" s="42"/>
      <c r="AI8" s="31"/>
      <c r="AJ8" s="31"/>
      <c r="AK8" s="40"/>
      <c r="AL8" s="41"/>
      <c r="AM8" s="41"/>
      <c r="AN8" s="41"/>
      <c r="AO8" s="41"/>
      <c r="AP8" s="41"/>
      <c r="AQ8" s="31"/>
      <c r="AR8" s="31"/>
      <c r="AS8" s="31"/>
    </row>
    <row r="9" spans="1:45" s="16" customFormat="1">
      <c r="B9" s="35"/>
      <c r="C9" s="35"/>
      <c r="D9" s="35"/>
      <c r="E9" s="35"/>
      <c r="F9" s="35"/>
      <c r="G9" s="40"/>
      <c r="H9" s="41"/>
      <c r="I9" s="42"/>
      <c r="J9" s="46"/>
      <c r="K9" s="31"/>
      <c r="L9" s="31"/>
      <c r="M9" s="31"/>
      <c r="N9" s="31"/>
      <c r="O9" s="31"/>
      <c r="P9" s="31"/>
      <c r="Q9" s="31"/>
      <c r="R9" s="31"/>
      <c r="S9" s="40"/>
      <c r="T9" s="42"/>
      <c r="U9" s="40"/>
      <c r="V9" s="41"/>
      <c r="W9" s="41"/>
      <c r="X9" s="42"/>
      <c r="Y9" s="31"/>
      <c r="Z9" s="31"/>
      <c r="AA9" s="31"/>
      <c r="AB9" s="31"/>
      <c r="AC9" s="31"/>
      <c r="AD9" s="31"/>
      <c r="AE9" s="40"/>
      <c r="AF9" s="41"/>
      <c r="AG9" s="41"/>
      <c r="AH9" s="42"/>
      <c r="AI9" s="31"/>
      <c r="AJ9" s="31"/>
      <c r="AK9" s="40"/>
      <c r="AL9" s="41"/>
      <c r="AM9" s="41"/>
      <c r="AN9" s="41"/>
      <c r="AO9" s="41"/>
      <c r="AP9" s="41"/>
      <c r="AQ9" s="31"/>
      <c r="AR9" s="31"/>
      <c r="AS9" s="31"/>
    </row>
    <row r="10" spans="1:45" s="16" customFormat="1" ht="50.25" customHeight="1">
      <c r="B10" s="35"/>
      <c r="C10" s="35"/>
      <c r="D10" s="35"/>
      <c r="E10" s="35"/>
      <c r="F10" s="35"/>
      <c r="G10" s="43"/>
      <c r="H10" s="44"/>
      <c r="I10" s="45"/>
      <c r="J10" s="46"/>
      <c r="K10" s="31"/>
      <c r="L10" s="31"/>
      <c r="M10" s="31"/>
      <c r="N10" s="31"/>
      <c r="O10" s="31"/>
      <c r="P10" s="31"/>
      <c r="Q10" s="31"/>
      <c r="R10" s="31"/>
      <c r="S10" s="43"/>
      <c r="T10" s="45"/>
      <c r="U10" s="43"/>
      <c r="V10" s="44"/>
      <c r="W10" s="44"/>
      <c r="X10" s="45"/>
      <c r="Y10" s="31"/>
      <c r="Z10" s="31"/>
      <c r="AA10" s="31"/>
      <c r="AB10" s="31"/>
      <c r="AC10" s="31"/>
      <c r="AD10" s="31"/>
      <c r="AE10" s="43"/>
      <c r="AF10" s="44"/>
      <c r="AG10" s="44"/>
      <c r="AH10" s="45"/>
      <c r="AI10" s="31"/>
      <c r="AJ10" s="31"/>
      <c r="AK10" s="43"/>
      <c r="AL10" s="44"/>
      <c r="AM10" s="44"/>
      <c r="AN10" s="44"/>
      <c r="AO10" s="44"/>
      <c r="AP10" s="44"/>
      <c r="AQ10" s="31"/>
      <c r="AR10" s="31"/>
      <c r="AS10" s="31"/>
    </row>
    <row r="11" spans="1:45" s="16" customFormat="1" ht="45" customHeight="1">
      <c r="B11" s="36"/>
      <c r="C11" s="36"/>
      <c r="D11" s="36"/>
      <c r="E11" s="36"/>
      <c r="F11" s="36"/>
      <c r="G11" s="18" t="s">
        <v>365</v>
      </c>
      <c r="H11" s="18" t="s">
        <v>366</v>
      </c>
      <c r="I11" s="18" t="s">
        <v>367</v>
      </c>
      <c r="J11" s="46"/>
      <c r="K11" s="31"/>
      <c r="L11" s="31"/>
      <c r="M11" s="31"/>
      <c r="N11" s="31"/>
      <c r="O11" s="31"/>
      <c r="P11" s="31"/>
      <c r="Q11" s="31"/>
      <c r="R11" s="31"/>
      <c r="S11" s="20" t="s">
        <v>2</v>
      </c>
      <c r="T11" s="20" t="s">
        <v>370</v>
      </c>
      <c r="U11" s="21" t="s">
        <v>384</v>
      </c>
      <c r="V11" s="20" t="s">
        <v>370</v>
      </c>
      <c r="W11" s="21" t="s">
        <v>385</v>
      </c>
      <c r="X11" s="20" t="s">
        <v>370</v>
      </c>
      <c r="Y11" s="31"/>
      <c r="Z11" s="31"/>
      <c r="AA11" s="31"/>
      <c r="AB11" s="31"/>
      <c r="AC11" s="31"/>
      <c r="AD11" s="31"/>
      <c r="AE11" s="21" t="s">
        <v>388</v>
      </c>
      <c r="AF11" s="20" t="s">
        <v>370</v>
      </c>
      <c r="AG11" s="21" t="s">
        <v>392</v>
      </c>
      <c r="AH11" s="20" t="s">
        <v>370</v>
      </c>
      <c r="AI11" s="31"/>
      <c r="AJ11" s="31"/>
      <c r="AK11" s="21" t="s">
        <v>389</v>
      </c>
      <c r="AL11" s="20" t="s">
        <v>370</v>
      </c>
      <c r="AM11" s="21" t="s">
        <v>390</v>
      </c>
      <c r="AN11" s="20" t="s">
        <v>370</v>
      </c>
      <c r="AO11" s="21" t="s">
        <v>391</v>
      </c>
      <c r="AP11" s="20" t="s">
        <v>370</v>
      </c>
      <c r="AQ11" s="31"/>
      <c r="AR11" s="31"/>
      <c r="AS11" s="31"/>
    </row>
    <row r="12" spans="1:45" s="2" customFormat="1" ht="22.5" customHeight="1">
      <c r="A12" s="17"/>
      <c r="B12" s="3" t="s">
        <v>5</v>
      </c>
      <c r="C12" s="4">
        <v>12</v>
      </c>
      <c r="D12" s="5" t="s">
        <v>6</v>
      </c>
      <c r="E12" s="5" t="s">
        <v>6</v>
      </c>
      <c r="F12" s="6" t="s">
        <v>355</v>
      </c>
      <c r="G12" s="6" t="s">
        <v>7</v>
      </c>
      <c r="H12" s="6" t="s">
        <v>8</v>
      </c>
      <c r="I12" s="6" t="s">
        <v>9</v>
      </c>
      <c r="J12" s="6" t="s">
        <v>353</v>
      </c>
      <c r="K12" s="19">
        <v>144200</v>
      </c>
      <c r="L12" s="19">
        <v>99361.52184999999</v>
      </c>
      <c r="M12" s="7" t="s">
        <v>10</v>
      </c>
      <c r="N12" s="7" t="s">
        <v>10</v>
      </c>
      <c r="O12" s="7" t="s">
        <v>383</v>
      </c>
      <c r="P12" s="7" t="s">
        <v>10</v>
      </c>
      <c r="Q12" s="7" t="s">
        <v>10</v>
      </c>
      <c r="R12" s="7" t="s">
        <v>383</v>
      </c>
      <c r="S12" s="19">
        <f>K12/30*40</f>
        <v>192266.66666666669</v>
      </c>
      <c r="T12" s="7" t="s">
        <v>3</v>
      </c>
      <c r="U12" s="19">
        <v>0</v>
      </c>
      <c r="V12" s="7" t="s">
        <v>387</v>
      </c>
      <c r="W12" s="19">
        <f>K12/30*5</f>
        <v>24033.333333333336</v>
      </c>
      <c r="X12" s="7" t="s">
        <v>386</v>
      </c>
      <c r="Y12" s="7" t="s">
        <v>10</v>
      </c>
      <c r="Z12" s="7" t="s">
        <v>383</v>
      </c>
      <c r="AA12" s="7" t="s">
        <v>10</v>
      </c>
      <c r="AB12" s="7" t="s">
        <v>383</v>
      </c>
      <c r="AC12" s="7" t="s">
        <v>10</v>
      </c>
      <c r="AD12" s="7" t="s">
        <v>383</v>
      </c>
      <c r="AE12" s="19">
        <v>0</v>
      </c>
      <c r="AF12" s="7" t="s">
        <v>3</v>
      </c>
      <c r="AG12" s="19">
        <v>0</v>
      </c>
      <c r="AH12" s="7" t="s">
        <v>3</v>
      </c>
      <c r="AI12" s="7" t="s">
        <v>10</v>
      </c>
      <c r="AJ12" s="7" t="s">
        <v>383</v>
      </c>
      <c r="AK12" s="19">
        <f>IF(K12&gt;=80.04*300,80.04*300*0.13/2,K12*0.13/2)</f>
        <v>1560.7800000000002</v>
      </c>
      <c r="AL12" s="7" t="s">
        <v>387</v>
      </c>
      <c r="AM12" s="19">
        <f>80.04*30</f>
        <v>2401.2000000000003</v>
      </c>
      <c r="AN12" s="7" t="s">
        <v>4</v>
      </c>
      <c r="AO12" s="19">
        <v>600</v>
      </c>
      <c r="AP12" s="7" t="s">
        <v>3</v>
      </c>
      <c r="AQ12" s="7" t="s">
        <v>10</v>
      </c>
      <c r="AR12" s="7" t="s">
        <v>383</v>
      </c>
      <c r="AS12" s="7" t="s">
        <v>10</v>
      </c>
    </row>
    <row r="13" spans="1:45" s="2" customFormat="1" ht="22.5" customHeight="1">
      <c r="A13" s="17"/>
      <c r="B13" s="3" t="s">
        <v>5</v>
      </c>
      <c r="C13" s="4">
        <v>9</v>
      </c>
      <c r="D13" s="5" t="s">
        <v>12</v>
      </c>
      <c r="E13" s="5" t="s">
        <v>11</v>
      </c>
      <c r="F13" s="5" t="s">
        <v>357</v>
      </c>
      <c r="G13" s="6" t="s">
        <v>13</v>
      </c>
      <c r="H13" s="6" t="s">
        <v>14</v>
      </c>
      <c r="I13" s="6" t="s">
        <v>15</v>
      </c>
      <c r="J13" s="6" t="s">
        <v>353</v>
      </c>
      <c r="K13" s="19">
        <v>80000</v>
      </c>
      <c r="L13" s="19">
        <v>56922.859449999996</v>
      </c>
      <c r="M13" s="7" t="s">
        <v>10</v>
      </c>
      <c r="N13" s="7" t="s">
        <v>10</v>
      </c>
      <c r="O13" s="7" t="s">
        <v>383</v>
      </c>
      <c r="P13" s="7" t="s">
        <v>10</v>
      </c>
      <c r="Q13" s="7" t="s">
        <v>10</v>
      </c>
      <c r="R13" s="7" t="s">
        <v>383</v>
      </c>
      <c r="S13" s="19">
        <f t="shared" ref="S13:S76" si="0">K13/30*40</f>
        <v>106666.66666666666</v>
      </c>
      <c r="T13" s="7" t="s">
        <v>3</v>
      </c>
      <c r="U13" s="19">
        <v>0</v>
      </c>
      <c r="V13" s="7" t="s">
        <v>387</v>
      </c>
      <c r="W13" s="19">
        <f t="shared" ref="W13:W76" si="1">K13/30*5</f>
        <v>13333.333333333332</v>
      </c>
      <c r="X13" s="7" t="s">
        <v>386</v>
      </c>
      <c r="Y13" s="7" t="s">
        <v>10</v>
      </c>
      <c r="Z13" s="7" t="s">
        <v>383</v>
      </c>
      <c r="AA13" s="7" t="s">
        <v>10</v>
      </c>
      <c r="AB13" s="7" t="s">
        <v>383</v>
      </c>
      <c r="AC13" s="7" t="s">
        <v>10</v>
      </c>
      <c r="AD13" s="7" t="s">
        <v>383</v>
      </c>
      <c r="AE13" s="19">
        <v>0</v>
      </c>
      <c r="AF13" s="7" t="s">
        <v>3</v>
      </c>
      <c r="AG13" s="19">
        <v>0</v>
      </c>
      <c r="AH13" s="7" t="s">
        <v>3</v>
      </c>
      <c r="AI13" s="7" t="s">
        <v>10</v>
      </c>
      <c r="AJ13" s="7" t="s">
        <v>383</v>
      </c>
      <c r="AK13" s="19">
        <f t="shared" ref="AK13:AK76" si="2">IF(K13&gt;=80.04*300,80.04*300*0.13/2,K13*0.13/2)</f>
        <v>1560.7800000000002</v>
      </c>
      <c r="AL13" s="7" t="s">
        <v>387</v>
      </c>
      <c r="AM13" s="19">
        <f t="shared" ref="AM13:AM76" si="3">80.04*30</f>
        <v>2401.2000000000003</v>
      </c>
      <c r="AN13" s="7" t="s">
        <v>4</v>
      </c>
      <c r="AO13" s="19">
        <v>600</v>
      </c>
      <c r="AP13" s="7" t="s">
        <v>3</v>
      </c>
      <c r="AQ13" s="7" t="s">
        <v>10</v>
      </c>
      <c r="AR13" s="7" t="s">
        <v>383</v>
      </c>
      <c r="AS13" s="7" t="s">
        <v>10</v>
      </c>
    </row>
    <row r="14" spans="1:45" s="2" customFormat="1" ht="22.5" customHeight="1">
      <c r="A14" s="17"/>
      <c r="B14" s="3" t="s">
        <v>5</v>
      </c>
      <c r="C14" s="4">
        <v>9</v>
      </c>
      <c r="D14" s="5" t="s">
        <v>16</v>
      </c>
      <c r="E14" s="5" t="s">
        <v>11</v>
      </c>
      <c r="F14" s="5" t="s">
        <v>360</v>
      </c>
      <c r="G14" s="6" t="s">
        <v>17</v>
      </c>
      <c r="H14" s="6" t="s">
        <v>18</v>
      </c>
      <c r="I14" s="6" t="s">
        <v>19</v>
      </c>
      <c r="J14" s="6" t="s">
        <v>354</v>
      </c>
      <c r="K14" s="19">
        <v>77900</v>
      </c>
      <c r="L14" s="19">
        <v>55494.859449999996</v>
      </c>
      <c r="M14" s="7" t="s">
        <v>10</v>
      </c>
      <c r="N14" s="7" t="s">
        <v>10</v>
      </c>
      <c r="O14" s="7" t="s">
        <v>383</v>
      </c>
      <c r="P14" s="7" t="s">
        <v>10</v>
      </c>
      <c r="Q14" s="7" t="s">
        <v>10</v>
      </c>
      <c r="R14" s="7" t="s">
        <v>383</v>
      </c>
      <c r="S14" s="19">
        <f t="shared" si="0"/>
        <v>103866.66666666666</v>
      </c>
      <c r="T14" s="7" t="s">
        <v>3</v>
      </c>
      <c r="U14" s="19">
        <v>0</v>
      </c>
      <c r="V14" s="7" t="s">
        <v>387</v>
      </c>
      <c r="W14" s="19">
        <f t="shared" si="1"/>
        <v>12983.333333333332</v>
      </c>
      <c r="X14" s="7" t="s">
        <v>386</v>
      </c>
      <c r="Y14" s="7" t="s">
        <v>10</v>
      </c>
      <c r="Z14" s="7" t="s">
        <v>383</v>
      </c>
      <c r="AA14" s="7" t="s">
        <v>10</v>
      </c>
      <c r="AB14" s="7" t="s">
        <v>383</v>
      </c>
      <c r="AC14" s="7" t="s">
        <v>10</v>
      </c>
      <c r="AD14" s="7" t="s">
        <v>383</v>
      </c>
      <c r="AE14" s="19">
        <v>0</v>
      </c>
      <c r="AF14" s="7" t="s">
        <v>3</v>
      </c>
      <c r="AG14" s="19">
        <v>0</v>
      </c>
      <c r="AH14" s="7" t="s">
        <v>3</v>
      </c>
      <c r="AI14" s="7" t="s">
        <v>10</v>
      </c>
      <c r="AJ14" s="7" t="s">
        <v>383</v>
      </c>
      <c r="AK14" s="19">
        <f t="shared" si="2"/>
        <v>1560.7800000000002</v>
      </c>
      <c r="AL14" s="7" t="s">
        <v>387</v>
      </c>
      <c r="AM14" s="19">
        <f t="shared" si="3"/>
        <v>2401.2000000000003</v>
      </c>
      <c r="AN14" s="7" t="s">
        <v>4</v>
      </c>
      <c r="AO14" s="19">
        <v>600</v>
      </c>
      <c r="AP14" s="7" t="s">
        <v>3</v>
      </c>
      <c r="AQ14" s="7" t="s">
        <v>10</v>
      </c>
      <c r="AR14" s="7" t="s">
        <v>383</v>
      </c>
      <c r="AS14" s="7" t="s">
        <v>10</v>
      </c>
    </row>
    <row r="15" spans="1:45" s="2" customFormat="1" ht="22.5" customHeight="1">
      <c r="A15" s="17"/>
      <c r="B15" s="3" t="s">
        <v>5</v>
      </c>
      <c r="C15" s="4">
        <v>9</v>
      </c>
      <c r="D15" s="5" t="s">
        <v>20</v>
      </c>
      <c r="E15" s="5" t="s">
        <v>11</v>
      </c>
      <c r="F15" s="5" t="s">
        <v>361</v>
      </c>
      <c r="G15" s="6" t="s">
        <v>21</v>
      </c>
      <c r="H15" s="6" t="s">
        <v>22</v>
      </c>
      <c r="I15" s="6" t="s">
        <v>23</v>
      </c>
      <c r="J15" s="6" t="s">
        <v>353</v>
      </c>
      <c r="K15" s="19">
        <v>76900</v>
      </c>
      <c r="L15" s="19">
        <v>54814.859449999996</v>
      </c>
      <c r="M15" s="7" t="s">
        <v>10</v>
      </c>
      <c r="N15" s="7" t="s">
        <v>10</v>
      </c>
      <c r="O15" s="7" t="s">
        <v>383</v>
      </c>
      <c r="P15" s="7" t="s">
        <v>10</v>
      </c>
      <c r="Q15" s="7" t="s">
        <v>10</v>
      </c>
      <c r="R15" s="7" t="s">
        <v>383</v>
      </c>
      <c r="S15" s="19">
        <f t="shared" si="0"/>
        <v>102533.33333333334</v>
      </c>
      <c r="T15" s="7" t="s">
        <v>3</v>
      </c>
      <c r="U15" s="19">
        <v>0</v>
      </c>
      <c r="V15" s="7" t="s">
        <v>387</v>
      </c>
      <c r="W15" s="19">
        <f t="shared" si="1"/>
        <v>12816.666666666668</v>
      </c>
      <c r="X15" s="7" t="s">
        <v>386</v>
      </c>
      <c r="Y15" s="7" t="s">
        <v>10</v>
      </c>
      <c r="Z15" s="7" t="s">
        <v>383</v>
      </c>
      <c r="AA15" s="7" t="s">
        <v>10</v>
      </c>
      <c r="AB15" s="7" t="s">
        <v>383</v>
      </c>
      <c r="AC15" s="7" t="s">
        <v>10</v>
      </c>
      <c r="AD15" s="7" t="s">
        <v>383</v>
      </c>
      <c r="AE15" s="19">
        <v>0</v>
      </c>
      <c r="AF15" s="7" t="s">
        <v>3</v>
      </c>
      <c r="AG15" s="19">
        <v>0</v>
      </c>
      <c r="AH15" s="7" t="s">
        <v>3</v>
      </c>
      <c r="AI15" s="7" t="s">
        <v>10</v>
      </c>
      <c r="AJ15" s="7" t="s">
        <v>383</v>
      </c>
      <c r="AK15" s="19">
        <f t="shared" si="2"/>
        <v>1560.7800000000002</v>
      </c>
      <c r="AL15" s="7" t="s">
        <v>387</v>
      </c>
      <c r="AM15" s="19">
        <f t="shared" si="3"/>
        <v>2401.2000000000003</v>
      </c>
      <c r="AN15" s="7" t="s">
        <v>4</v>
      </c>
      <c r="AO15" s="19">
        <v>600</v>
      </c>
      <c r="AP15" s="7" t="s">
        <v>3</v>
      </c>
      <c r="AQ15" s="7" t="s">
        <v>10</v>
      </c>
      <c r="AR15" s="7" t="s">
        <v>383</v>
      </c>
      <c r="AS15" s="7" t="s">
        <v>10</v>
      </c>
    </row>
    <row r="16" spans="1:45" s="2" customFormat="1" ht="22.5" customHeight="1">
      <c r="A16" s="17"/>
      <c r="B16" s="3" t="s">
        <v>5</v>
      </c>
      <c r="C16" s="4">
        <v>9</v>
      </c>
      <c r="D16" s="5" t="s">
        <v>24</v>
      </c>
      <c r="E16" s="5" t="s">
        <v>11</v>
      </c>
      <c r="F16" s="5" t="s">
        <v>358</v>
      </c>
      <c r="G16" s="6" t="s">
        <v>25</v>
      </c>
      <c r="H16" s="6" t="s">
        <v>26</v>
      </c>
      <c r="I16" s="6" t="s">
        <v>27</v>
      </c>
      <c r="J16" s="6" t="s">
        <v>354</v>
      </c>
      <c r="K16" s="19">
        <v>74900</v>
      </c>
      <c r="L16" s="19">
        <v>53454.859449999996</v>
      </c>
      <c r="M16" s="7" t="s">
        <v>10</v>
      </c>
      <c r="N16" s="7" t="s">
        <v>10</v>
      </c>
      <c r="O16" s="7" t="s">
        <v>383</v>
      </c>
      <c r="P16" s="7" t="s">
        <v>10</v>
      </c>
      <c r="Q16" s="7" t="s">
        <v>10</v>
      </c>
      <c r="R16" s="7" t="s">
        <v>383</v>
      </c>
      <c r="S16" s="19">
        <f t="shared" si="0"/>
        <v>99866.666666666657</v>
      </c>
      <c r="T16" s="7" t="s">
        <v>3</v>
      </c>
      <c r="U16" s="19">
        <v>0</v>
      </c>
      <c r="V16" s="7" t="s">
        <v>387</v>
      </c>
      <c r="W16" s="19">
        <f t="shared" si="1"/>
        <v>12483.333333333332</v>
      </c>
      <c r="X16" s="7" t="s">
        <v>386</v>
      </c>
      <c r="Y16" s="7" t="s">
        <v>10</v>
      </c>
      <c r="Z16" s="7" t="s">
        <v>383</v>
      </c>
      <c r="AA16" s="7" t="s">
        <v>10</v>
      </c>
      <c r="AB16" s="7" t="s">
        <v>383</v>
      </c>
      <c r="AC16" s="7" t="s">
        <v>10</v>
      </c>
      <c r="AD16" s="7" t="s">
        <v>383</v>
      </c>
      <c r="AE16" s="19">
        <v>0</v>
      </c>
      <c r="AF16" s="7" t="s">
        <v>3</v>
      </c>
      <c r="AG16" s="19">
        <v>0</v>
      </c>
      <c r="AH16" s="7" t="s">
        <v>3</v>
      </c>
      <c r="AI16" s="7" t="s">
        <v>10</v>
      </c>
      <c r="AJ16" s="7" t="s">
        <v>383</v>
      </c>
      <c r="AK16" s="19">
        <f t="shared" si="2"/>
        <v>1560.7800000000002</v>
      </c>
      <c r="AL16" s="7" t="s">
        <v>387</v>
      </c>
      <c r="AM16" s="19">
        <f t="shared" si="3"/>
        <v>2401.2000000000003</v>
      </c>
      <c r="AN16" s="7" t="s">
        <v>4</v>
      </c>
      <c r="AO16" s="19">
        <v>600</v>
      </c>
      <c r="AP16" s="7" t="s">
        <v>3</v>
      </c>
      <c r="AQ16" s="7" t="s">
        <v>10</v>
      </c>
      <c r="AR16" s="7" t="s">
        <v>383</v>
      </c>
      <c r="AS16" s="7" t="s">
        <v>10</v>
      </c>
    </row>
    <row r="17" spans="1:45" s="2" customFormat="1" ht="22.5" customHeight="1">
      <c r="A17" s="17"/>
      <c r="B17" s="3" t="s">
        <v>5</v>
      </c>
      <c r="C17" s="4">
        <v>8</v>
      </c>
      <c r="D17" s="5" t="s">
        <v>29</v>
      </c>
      <c r="E17" s="5" t="s">
        <v>28</v>
      </c>
      <c r="F17" s="5" t="s">
        <v>358</v>
      </c>
      <c r="G17" s="6" t="s">
        <v>30</v>
      </c>
      <c r="H17" s="6" t="s">
        <v>31</v>
      </c>
      <c r="I17" s="6" t="s">
        <v>32</v>
      </c>
      <c r="J17" s="6" t="s">
        <v>353</v>
      </c>
      <c r="K17" s="19">
        <v>68700</v>
      </c>
      <c r="L17" s="19">
        <v>49238.859449999996</v>
      </c>
      <c r="M17" s="7" t="s">
        <v>10</v>
      </c>
      <c r="N17" s="7" t="s">
        <v>10</v>
      </c>
      <c r="O17" s="7" t="s">
        <v>383</v>
      </c>
      <c r="P17" s="7" t="s">
        <v>10</v>
      </c>
      <c r="Q17" s="7" t="s">
        <v>10</v>
      </c>
      <c r="R17" s="7" t="s">
        <v>383</v>
      </c>
      <c r="S17" s="19">
        <f t="shared" si="0"/>
        <v>91600</v>
      </c>
      <c r="T17" s="7" t="s">
        <v>3</v>
      </c>
      <c r="U17" s="19">
        <v>23</v>
      </c>
      <c r="V17" s="7" t="s">
        <v>387</v>
      </c>
      <c r="W17" s="19">
        <f t="shared" si="1"/>
        <v>11450</v>
      </c>
      <c r="X17" s="7" t="s">
        <v>386</v>
      </c>
      <c r="Y17" s="7" t="s">
        <v>10</v>
      </c>
      <c r="Z17" s="7" t="s">
        <v>383</v>
      </c>
      <c r="AA17" s="7" t="s">
        <v>10</v>
      </c>
      <c r="AB17" s="7" t="s">
        <v>383</v>
      </c>
      <c r="AC17" s="7" t="s">
        <v>10</v>
      </c>
      <c r="AD17" s="7" t="s">
        <v>383</v>
      </c>
      <c r="AE17" s="19">
        <v>0</v>
      </c>
      <c r="AF17" s="7" t="s">
        <v>3</v>
      </c>
      <c r="AG17" s="19">
        <v>0</v>
      </c>
      <c r="AH17" s="7" t="s">
        <v>3</v>
      </c>
      <c r="AI17" s="7" t="s">
        <v>10</v>
      </c>
      <c r="AJ17" s="7" t="s">
        <v>383</v>
      </c>
      <c r="AK17" s="19">
        <f t="shared" si="2"/>
        <v>1560.7800000000002</v>
      </c>
      <c r="AL17" s="7" t="s">
        <v>387</v>
      </c>
      <c r="AM17" s="19">
        <f t="shared" si="3"/>
        <v>2401.2000000000003</v>
      </c>
      <c r="AN17" s="7" t="s">
        <v>4</v>
      </c>
      <c r="AO17" s="19">
        <v>600</v>
      </c>
      <c r="AP17" s="7" t="s">
        <v>3</v>
      </c>
      <c r="AQ17" s="7" t="s">
        <v>10</v>
      </c>
      <c r="AR17" s="7" t="s">
        <v>383</v>
      </c>
      <c r="AS17" s="7" t="s">
        <v>10</v>
      </c>
    </row>
    <row r="18" spans="1:45" s="2" customFormat="1" ht="28.5">
      <c r="A18" s="17"/>
      <c r="B18" s="3" t="s">
        <v>5</v>
      </c>
      <c r="C18" s="4">
        <v>8</v>
      </c>
      <c r="D18" s="9" t="s">
        <v>33</v>
      </c>
      <c r="E18" s="5" t="s">
        <v>28</v>
      </c>
      <c r="F18" s="9" t="s">
        <v>359</v>
      </c>
      <c r="G18" s="6" t="s">
        <v>34</v>
      </c>
      <c r="H18" s="6" t="s">
        <v>35</v>
      </c>
      <c r="I18" s="6" t="s">
        <v>36</v>
      </c>
      <c r="J18" s="6" t="s">
        <v>353</v>
      </c>
      <c r="K18" s="19">
        <v>67800</v>
      </c>
      <c r="L18" s="19">
        <v>48626.859449999996</v>
      </c>
      <c r="M18" s="7" t="s">
        <v>10</v>
      </c>
      <c r="N18" s="7" t="s">
        <v>10</v>
      </c>
      <c r="O18" s="7" t="s">
        <v>383</v>
      </c>
      <c r="P18" s="7" t="s">
        <v>10</v>
      </c>
      <c r="Q18" s="7" t="s">
        <v>10</v>
      </c>
      <c r="R18" s="7" t="s">
        <v>383</v>
      </c>
      <c r="S18" s="19">
        <f t="shared" si="0"/>
        <v>90400</v>
      </c>
      <c r="T18" s="7" t="s">
        <v>3</v>
      </c>
      <c r="U18" s="19">
        <v>41</v>
      </c>
      <c r="V18" s="7" t="s">
        <v>387</v>
      </c>
      <c r="W18" s="19">
        <f t="shared" si="1"/>
        <v>11300</v>
      </c>
      <c r="X18" s="7" t="s">
        <v>386</v>
      </c>
      <c r="Y18" s="7" t="s">
        <v>10</v>
      </c>
      <c r="Z18" s="7" t="s">
        <v>383</v>
      </c>
      <c r="AA18" s="7" t="s">
        <v>10</v>
      </c>
      <c r="AB18" s="7" t="s">
        <v>383</v>
      </c>
      <c r="AC18" s="7" t="s">
        <v>10</v>
      </c>
      <c r="AD18" s="7" t="s">
        <v>383</v>
      </c>
      <c r="AE18" s="19">
        <v>0</v>
      </c>
      <c r="AF18" s="7" t="s">
        <v>3</v>
      </c>
      <c r="AG18" s="19">
        <v>0</v>
      </c>
      <c r="AH18" s="7" t="s">
        <v>3</v>
      </c>
      <c r="AI18" s="7" t="s">
        <v>10</v>
      </c>
      <c r="AJ18" s="7" t="s">
        <v>383</v>
      </c>
      <c r="AK18" s="19">
        <f t="shared" si="2"/>
        <v>1560.7800000000002</v>
      </c>
      <c r="AL18" s="7" t="s">
        <v>387</v>
      </c>
      <c r="AM18" s="19">
        <f t="shared" si="3"/>
        <v>2401.2000000000003</v>
      </c>
      <c r="AN18" s="7" t="s">
        <v>4</v>
      </c>
      <c r="AO18" s="19">
        <v>600</v>
      </c>
      <c r="AP18" s="7" t="s">
        <v>3</v>
      </c>
      <c r="AQ18" s="7" t="s">
        <v>10</v>
      </c>
      <c r="AR18" s="7" t="s">
        <v>383</v>
      </c>
      <c r="AS18" s="7" t="s">
        <v>10</v>
      </c>
    </row>
    <row r="19" spans="1:45" s="2" customFormat="1" ht="22.5" customHeight="1">
      <c r="A19" s="17"/>
      <c r="B19" s="3" t="s">
        <v>5</v>
      </c>
      <c r="C19" s="4">
        <v>8</v>
      </c>
      <c r="D19" s="9" t="s">
        <v>37</v>
      </c>
      <c r="E19" s="5" t="s">
        <v>28</v>
      </c>
      <c r="F19" s="5" t="s">
        <v>357</v>
      </c>
      <c r="G19" s="6" t="s">
        <v>38</v>
      </c>
      <c r="H19" s="6" t="s">
        <v>39</v>
      </c>
      <c r="I19" s="6" t="s">
        <v>40</v>
      </c>
      <c r="J19" s="6" t="s">
        <v>353</v>
      </c>
      <c r="K19" s="19">
        <v>60000</v>
      </c>
      <c r="L19" s="19">
        <v>43272.856249999997</v>
      </c>
      <c r="M19" s="7" t="s">
        <v>10</v>
      </c>
      <c r="N19" s="7" t="s">
        <v>10</v>
      </c>
      <c r="O19" s="7" t="s">
        <v>383</v>
      </c>
      <c r="P19" s="7" t="s">
        <v>10</v>
      </c>
      <c r="Q19" s="7" t="s">
        <v>10</v>
      </c>
      <c r="R19" s="7" t="s">
        <v>383</v>
      </c>
      <c r="S19" s="19">
        <f t="shared" si="0"/>
        <v>80000</v>
      </c>
      <c r="T19" s="7" t="s">
        <v>3</v>
      </c>
      <c r="U19" s="19">
        <v>0</v>
      </c>
      <c r="V19" s="7" t="s">
        <v>387</v>
      </c>
      <c r="W19" s="19">
        <f t="shared" si="1"/>
        <v>10000</v>
      </c>
      <c r="X19" s="7" t="s">
        <v>386</v>
      </c>
      <c r="Y19" s="7" t="s">
        <v>10</v>
      </c>
      <c r="Z19" s="7" t="s">
        <v>383</v>
      </c>
      <c r="AA19" s="7" t="s">
        <v>10</v>
      </c>
      <c r="AB19" s="7" t="s">
        <v>383</v>
      </c>
      <c r="AC19" s="7" t="s">
        <v>10</v>
      </c>
      <c r="AD19" s="7" t="s">
        <v>383</v>
      </c>
      <c r="AE19" s="19">
        <v>0</v>
      </c>
      <c r="AF19" s="7" t="s">
        <v>3</v>
      </c>
      <c r="AG19" s="19">
        <v>0</v>
      </c>
      <c r="AH19" s="7" t="s">
        <v>3</v>
      </c>
      <c r="AI19" s="7" t="s">
        <v>10</v>
      </c>
      <c r="AJ19" s="7" t="s">
        <v>383</v>
      </c>
      <c r="AK19" s="19">
        <f t="shared" si="2"/>
        <v>1560.7800000000002</v>
      </c>
      <c r="AL19" s="7" t="s">
        <v>387</v>
      </c>
      <c r="AM19" s="19">
        <f t="shared" si="3"/>
        <v>2401.2000000000003</v>
      </c>
      <c r="AN19" s="7" t="s">
        <v>4</v>
      </c>
      <c r="AO19" s="19">
        <v>600</v>
      </c>
      <c r="AP19" s="7" t="s">
        <v>3</v>
      </c>
      <c r="AQ19" s="7" t="s">
        <v>10</v>
      </c>
      <c r="AR19" s="7" t="s">
        <v>383</v>
      </c>
      <c r="AS19" s="7" t="s">
        <v>10</v>
      </c>
    </row>
    <row r="20" spans="1:45" s="2" customFormat="1" ht="22.5" customHeight="1">
      <c r="A20" s="17"/>
      <c r="B20" s="3" t="s">
        <v>5</v>
      </c>
      <c r="C20" s="4">
        <v>8</v>
      </c>
      <c r="D20" s="5" t="s">
        <v>41</v>
      </c>
      <c r="E20" s="9" t="s">
        <v>41</v>
      </c>
      <c r="F20" s="6" t="s">
        <v>355</v>
      </c>
      <c r="G20" s="6" t="s">
        <v>42</v>
      </c>
      <c r="H20" s="6" t="s">
        <v>43</v>
      </c>
      <c r="I20" s="6" t="s">
        <v>44</v>
      </c>
      <c r="J20" s="6" t="s">
        <v>354</v>
      </c>
      <c r="K20" s="19">
        <v>62200</v>
      </c>
      <c r="L20" s="19">
        <v>44812.858249999997</v>
      </c>
      <c r="M20" s="7" t="s">
        <v>10</v>
      </c>
      <c r="N20" s="7" t="s">
        <v>10</v>
      </c>
      <c r="O20" s="7" t="s">
        <v>383</v>
      </c>
      <c r="P20" s="7" t="s">
        <v>10</v>
      </c>
      <c r="Q20" s="7" t="s">
        <v>10</v>
      </c>
      <c r="R20" s="7" t="s">
        <v>383</v>
      </c>
      <c r="S20" s="19">
        <f t="shared" si="0"/>
        <v>82933.333333333343</v>
      </c>
      <c r="T20" s="7" t="s">
        <v>3</v>
      </c>
      <c r="U20" s="19">
        <v>23</v>
      </c>
      <c r="V20" s="7" t="s">
        <v>387</v>
      </c>
      <c r="W20" s="19">
        <f t="shared" si="1"/>
        <v>10366.666666666668</v>
      </c>
      <c r="X20" s="7" t="s">
        <v>386</v>
      </c>
      <c r="Y20" s="7" t="s">
        <v>10</v>
      </c>
      <c r="Z20" s="7" t="s">
        <v>383</v>
      </c>
      <c r="AA20" s="7" t="s">
        <v>10</v>
      </c>
      <c r="AB20" s="7" t="s">
        <v>383</v>
      </c>
      <c r="AC20" s="7" t="s">
        <v>10</v>
      </c>
      <c r="AD20" s="7" t="s">
        <v>383</v>
      </c>
      <c r="AE20" s="19">
        <v>0</v>
      </c>
      <c r="AF20" s="7" t="s">
        <v>3</v>
      </c>
      <c r="AG20" s="19">
        <v>0</v>
      </c>
      <c r="AH20" s="7" t="s">
        <v>3</v>
      </c>
      <c r="AI20" s="7" t="s">
        <v>10</v>
      </c>
      <c r="AJ20" s="7" t="s">
        <v>383</v>
      </c>
      <c r="AK20" s="19">
        <f t="shared" si="2"/>
        <v>1560.7800000000002</v>
      </c>
      <c r="AL20" s="7" t="s">
        <v>387</v>
      </c>
      <c r="AM20" s="19">
        <f t="shared" si="3"/>
        <v>2401.2000000000003</v>
      </c>
      <c r="AN20" s="7" t="s">
        <v>4</v>
      </c>
      <c r="AO20" s="19">
        <v>600</v>
      </c>
      <c r="AP20" s="7" t="s">
        <v>3</v>
      </c>
      <c r="AQ20" s="7" t="s">
        <v>10</v>
      </c>
      <c r="AR20" s="7" t="s">
        <v>383</v>
      </c>
      <c r="AS20" s="7" t="s">
        <v>10</v>
      </c>
    </row>
    <row r="21" spans="1:45" s="2" customFormat="1" ht="22.5" customHeight="1">
      <c r="A21" s="17"/>
      <c r="B21" s="3" t="s">
        <v>5</v>
      </c>
      <c r="C21" s="4">
        <v>7</v>
      </c>
      <c r="D21" s="9" t="s">
        <v>417</v>
      </c>
      <c r="E21" s="5" t="s">
        <v>45</v>
      </c>
      <c r="F21" s="5" t="s">
        <v>361</v>
      </c>
      <c r="G21" s="6" t="s">
        <v>418</v>
      </c>
      <c r="H21" s="6" t="s">
        <v>419</v>
      </c>
      <c r="I21" s="6" t="s">
        <v>420</v>
      </c>
      <c r="J21" s="6" t="s">
        <v>353</v>
      </c>
      <c r="K21" s="19">
        <v>59700</v>
      </c>
      <c r="L21" s="19">
        <v>43062.858249999997</v>
      </c>
      <c r="M21" s="7" t="s">
        <v>10</v>
      </c>
      <c r="N21" s="7" t="s">
        <v>10</v>
      </c>
      <c r="O21" s="7" t="s">
        <v>383</v>
      </c>
      <c r="P21" s="7" t="s">
        <v>10</v>
      </c>
      <c r="Q21" s="7" t="s">
        <v>10</v>
      </c>
      <c r="R21" s="7" t="s">
        <v>383</v>
      </c>
      <c r="S21" s="19">
        <f t="shared" si="0"/>
        <v>79600</v>
      </c>
      <c r="T21" s="7" t="s">
        <v>3</v>
      </c>
      <c r="U21" s="19">
        <v>68</v>
      </c>
      <c r="V21" s="7" t="s">
        <v>387</v>
      </c>
      <c r="W21" s="19">
        <f t="shared" si="1"/>
        <v>9950</v>
      </c>
      <c r="X21" s="7" t="s">
        <v>386</v>
      </c>
      <c r="Y21" s="7" t="s">
        <v>10</v>
      </c>
      <c r="Z21" s="7" t="s">
        <v>383</v>
      </c>
      <c r="AA21" s="7" t="s">
        <v>10</v>
      </c>
      <c r="AB21" s="7" t="s">
        <v>383</v>
      </c>
      <c r="AC21" s="7" t="s">
        <v>10</v>
      </c>
      <c r="AD21" s="7" t="s">
        <v>383</v>
      </c>
      <c r="AE21" s="19">
        <v>0</v>
      </c>
      <c r="AF21" s="7" t="s">
        <v>3</v>
      </c>
      <c r="AG21" s="19">
        <v>0</v>
      </c>
      <c r="AH21" s="7" t="s">
        <v>3</v>
      </c>
      <c r="AI21" s="7" t="s">
        <v>10</v>
      </c>
      <c r="AJ21" s="7" t="s">
        <v>383</v>
      </c>
      <c r="AK21" s="19">
        <v>0</v>
      </c>
      <c r="AL21" s="7" t="s">
        <v>387</v>
      </c>
      <c r="AM21" s="19">
        <f t="shared" si="3"/>
        <v>2401.2000000000003</v>
      </c>
      <c r="AN21" s="7" t="s">
        <v>4</v>
      </c>
      <c r="AO21" s="19">
        <v>600</v>
      </c>
      <c r="AP21" s="7" t="s">
        <v>3</v>
      </c>
      <c r="AQ21" s="7" t="s">
        <v>10</v>
      </c>
      <c r="AR21" s="7" t="s">
        <v>383</v>
      </c>
      <c r="AS21" s="7" t="s">
        <v>10</v>
      </c>
    </row>
    <row r="22" spans="1:45" s="2" customFormat="1" ht="22.5" customHeight="1">
      <c r="A22" s="17"/>
      <c r="B22" s="3" t="s">
        <v>5</v>
      </c>
      <c r="C22" s="4">
        <v>7</v>
      </c>
      <c r="D22" s="5" t="s">
        <v>46</v>
      </c>
      <c r="E22" s="5" t="s">
        <v>45</v>
      </c>
      <c r="F22" s="5" t="s">
        <v>361</v>
      </c>
      <c r="G22" s="6" t="s">
        <v>47</v>
      </c>
      <c r="H22" s="6" t="s">
        <v>48</v>
      </c>
      <c r="I22" s="6" t="s">
        <v>49</v>
      </c>
      <c r="J22" s="6" t="s">
        <v>354</v>
      </c>
      <c r="K22" s="19">
        <v>59700</v>
      </c>
      <c r="L22" s="19">
        <v>43062.858249999997</v>
      </c>
      <c r="M22" s="7" t="s">
        <v>10</v>
      </c>
      <c r="N22" s="7" t="s">
        <v>10</v>
      </c>
      <c r="O22" s="7" t="s">
        <v>383</v>
      </c>
      <c r="P22" s="7" t="s">
        <v>10</v>
      </c>
      <c r="Q22" s="7" t="s">
        <v>10</v>
      </c>
      <c r="R22" s="7" t="s">
        <v>383</v>
      </c>
      <c r="S22" s="19">
        <f t="shared" si="0"/>
        <v>79600</v>
      </c>
      <c r="T22" s="7" t="s">
        <v>3</v>
      </c>
      <c r="U22" s="19">
        <v>54.5</v>
      </c>
      <c r="V22" s="7" t="s">
        <v>387</v>
      </c>
      <c r="W22" s="19">
        <f t="shared" si="1"/>
        <v>9950</v>
      </c>
      <c r="X22" s="7" t="s">
        <v>386</v>
      </c>
      <c r="Y22" s="7" t="s">
        <v>10</v>
      </c>
      <c r="Z22" s="7" t="s">
        <v>383</v>
      </c>
      <c r="AA22" s="7" t="s">
        <v>10</v>
      </c>
      <c r="AB22" s="7" t="s">
        <v>383</v>
      </c>
      <c r="AC22" s="7" t="s">
        <v>10</v>
      </c>
      <c r="AD22" s="7" t="s">
        <v>383</v>
      </c>
      <c r="AE22" s="19">
        <v>0</v>
      </c>
      <c r="AF22" s="7" t="s">
        <v>3</v>
      </c>
      <c r="AG22" s="19">
        <v>0</v>
      </c>
      <c r="AH22" s="7" t="s">
        <v>3</v>
      </c>
      <c r="AI22" s="7" t="s">
        <v>10</v>
      </c>
      <c r="AJ22" s="7" t="s">
        <v>383</v>
      </c>
      <c r="AK22" s="19">
        <f t="shared" si="2"/>
        <v>1560.7800000000002</v>
      </c>
      <c r="AL22" s="7" t="s">
        <v>387</v>
      </c>
      <c r="AM22" s="19">
        <f t="shared" si="3"/>
        <v>2401.2000000000003</v>
      </c>
      <c r="AN22" s="7" t="s">
        <v>4</v>
      </c>
      <c r="AO22" s="19">
        <v>600</v>
      </c>
      <c r="AP22" s="7" t="s">
        <v>3</v>
      </c>
      <c r="AQ22" s="7" t="s">
        <v>10</v>
      </c>
      <c r="AR22" s="7" t="s">
        <v>383</v>
      </c>
      <c r="AS22" s="7" t="s">
        <v>10</v>
      </c>
    </row>
    <row r="23" spans="1:45" s="2" customFormat="1" ht="22.5" customHeight="1">
      <c r="A23" s="17"/>
      <c r="B23" s="3" t="s">
        <v>5</v>
      </c>
      <c r="C23" s="4">
        <v>7</v>
      </c>
      <c r="D23" s="5" t="s">
        <v>50</v>
      </c>
      <c r="E23" s="5" t="s">
        <v>45</v>
      </c>
      <c r="F23" s="5" t="s">
        <v>361</v>
      </c>
      <c r="G23" s="6" t="s">
        <v>51</v>
      </c>
      <c r="H23" s="6" t="s">
        <v>52</v>
      </c>
      <c r="I23" s="6" t="s">
        <v>53</v>
      </c>
      <c r="J23" s="6" t="s">
        <v>354</v>
      </c>
      <c r="K23" s="19">
        <v>59700</v>
      </c>
      <c r="L23" s="19">
        <v>43062.858249999997</v>
      </c>
      <c r="M23" s="7" t="s">
        <v>10</v>
      </c>
      <c r="N23" s="7" t="s">
        <v>10</v>
      </c>
      <c r="O23" s="7" t="s">
        <v>383</v>
      </c>
      <c r="P23" s="7" t="s">
        <v>10</v>
      </c>
      <c r="Q23" s="7" t="s">
        <v>10</v>
      </c>
      <c r="R23" s="7" t="s">
        <v>383</v>
      </c>
      <c r="S23" s="19">
        <f t="shared" si="0"/>
        <v>79600</v>
      </c>
      <c r="T23" s="7" t="s">
        <v>3</v>
      </c>
      <c r="U23" s="19">
        <v>27.5</v>
      </c>
      <c r="V23" s="7" t="s">
        <v>387</v>
      </c>
      <c r="W23" s="19">
        <f t="shared" si="1"/>
        <v>9950</v>
      </c>
      <c r="X23" s="7" t="s">
        <v>386</v>
      </c>
      <c r="Y23" s="7" t="s">
        <v>10</v>
      </c>
      <c r="Z23" s="7" t="s">
        <v>383</v>
      </c>
      <c r="AA23" s="7" t="s">
        <v>10</v>
      </c>
      <c r="AB23" s="7" t="s">
        <v>383</v>
      </c>
      <c r="AC23" s="7" t="s">
        <v>10</v>
      </c>
      <c r="AD23" s="7" t="s">
        <v>383</v>
      </c>
      <c r="AE23" s="19">
        <v>0</v>
      </c>
      <c r="AF23" s="7" t="s">
        <v>3</v>
      </c>
      <c r="AG23" s="19">
        <v>0</v>
      </c>
      <c r="AH23" s="7" t="s">
        <v>3</v>
      </c>
      <c r="AI23" s="7" t="s">
        <v>10</v>
      </c>
      <c r="AJ23" s="7" t="s">
        <v>383</v>
      </c>
      <c r="AK23" s="19">
        <f t="shared" si="2"/>
        <v>1560.7800000000002</v>
      </c>
      <c r="AL23" s="7" t="s">
        <v>387</v>
      </c>
      <c r="AM23" s="19">
        <f t="shared" si="3"/>
        <v>2401.2000000000003</v>
      </c>
      <c r="AN23" s="7" t="s">
        <v>4</v>
      </c>
      <c r="AO23" s="19">
        <v>600</v>
      </c>
      <c r="AP23" s="7" t="s">
        <v>3</v>
      </c>
      <c r="AQ23" s="7" t="s">
        <v>10</v>
      </c>
      <c r="AR23" s="7" t="s">
        <v>383</v>
      </c>
      <c r="AS23" s="7" t="s">
        <v>10</v>
      </c>
    </row>
    <row r="24" spans="1:45" s="2" customFormat="1" ht="22.5" customHeight="1">
      <c r="A24" s="17"/>
      <c r="B24" s="3" t="s">
        <v>5</v>
      </c>
      <c r="C24" s="4">
        <v>7</v>
      </c>
      <c r="D24" s="5" t="s">
        <v>421</v>
      </c>
      <c r="E24" s="5" t="s">
        <v>45</v>
      </c>
      <c r="F24" s="5" t="s">
        <v>360</v>
      </c>
      <c r="G24" s="6" t="s">
        <v>422</v>
      </c>
      <c r="H24" s="6" t="s">
        <v>54</v>
      </c>
      <c r="I24" s="6" t="s">
        <v>55</v>
      </c>
      <c r="J24" s="6" t="s">
        <v>353</v>
      </c>
      <c r="K24" s="19">
        <v>59400</v>
      </c>
      <c r="L24" s="19">
        <v>42852.858249999997</v>
      </c>
      <c r="M24" s="7" t="s">
        <v>10</v>
      </c>
      <c r="N24" s="7" t="s">
        <v>10</v>
      </c>
      <c r="O24" s="7" t="s">
        <v>383</v>
      </c>
      <c r="P24" s="7" t="s">
        <v>10</v>
      </c>
      <c r="Q24" s="7" t="s">
        <v>10</v>
      </c>
      <c r="R24" s="7" t="s">
        <v>383</v>
      </c>
      <c r="S24" s="19">
        <f t="shared" si="0"/>
        <v>79200</v>
      </c>
      <c r="T24" s="7" t="s">
        <v>3</v>
      </c>
      <c r="U24" s="19">
        <v>41</v>
      </c>
      <c r="V24" s="7" t="s">
        <v>387</v>
      </c>
      <c r="W24" s="19">
        <f t="shared" si="1"/>
        <v>9900</v>
      </c>
      <c r="X24" s="7" t="s">
        <v>386</v>
      </c>
      <c r="Y24" s="7" t="s">
        <v>10</v>
      </c>
      <c r="Z24" s="7" t="s">
        <v>383</v>
      </c>
      <c r="AA24" s="7" t="s">
        <v>10</v>
      </c>
      <c r="AB24" s="7" t="s">
        <v>383</v>
      </c>
      <c r="AC24" s="7" t="s">
        <v>10</v>
      </c>
      <c r="AD24" s="7" t="s">
        <v>383</v>
      </c>
      <c r="AE24" s="19">
        <v>0</v>
      </c>
      <c r="AF24" s="7" t="s">
        <v>3</v>
      </c>
      <c r="AG24" s="19">
        <v>0</v>
      </c>
      <c r="AH24" s="7" t="s">
        <v>3</v>
      </c>
      <c r="AI24" s="7" t="s">
        <v>10</v>
      </c>
      <c r="AJ24" s="7" t="s">
        <v>383</v>
      </c>
      <c r="AK24" s="19">
        <f t="shared" si="2"/>
        <v>1560.7800000000002</v>
      </c>
      <c r="AL24" s="7" t="s">
        <v>387</v>
      </c>
      <c r="AM24" s="19">
        <f t="shared" si="3"/>
        <v>2401.2000000000003</v>
      </c>
      <c r="AN24" s="7" t="s">
        <v>4</v>
      </c>
      <c r="AO24" s="19">
        <v>600</v>
      </c>
      <c r="AP24" s="7" t="s">
        <v>3</v>
      </c>
      <c r="AQ24" s="7" t="s">
        <v>10</v>
      </c>
      <c r="AR24" s="7" t="s">
        <v>383</v>
      </c>
      <c r="AS24" s="7" t="s">
        <v>10</v>
      </c>
    </row>
    <row r="25" spans="1:45" s="2" customFormat="1" ht="22.5" customHeight="1">
      <c r="A25" s="17"/>
      <c r="B25" s="3" t="s">
        <v>5</v>
      </c>
      <c r="C25" s="4">
        <v>7</v>
      </c>
      <c r="D25" s="5" t="s">
        <v>56</v>
      </c>
      <c r="E25" s="5" t="s">
        <v>45</v>
      </c>
      <c r="F25" s="5" t="s">
        <v>360</v>
      </c>
      <c r="G25" s="6" t="s">
        <v>57</v>
      </c>
      <c r="H25" s="6" t="s">
        <v>58</v>
      </c>
      <c r="I25" s="6" t="s">
        <v>59</v>
      </c>
      <c r="J25" s="6" t="s">
        <v>354</v>
      </c>
      <c r="K25" s="19">
        <v>57700</v>
      </c>
      <c r="L25" s="19">
        <v>41662.858249999997</v>
      </c>
      <c r="M25" s="7" t="s">
        <v>10</v>
      </c>
      <c r="N25" s="7" t="s">
        <v>10</v>
      </c>
      <c r="O25" s="7" t="s">
        <v>383</v>
      </c>
      <c r="P25" s="7" t="s">
        <v>10</v>
      </c>
      <c r="Q25" s="7" t="s">
        <v>10</v>
      </c>
      <c r="R25" s="7" t="s">
        <v>383</v>
      </c>
      <c r="S25" s="19">
        <f t="shared" si="0"/>
        <v>76933.333333333328</v>
      </c>
      <c r="T25" s="7" t="s">
        <v>3</v>
      </c>
      <c r="U25" s="19">
        <v>41</v>
      </c>
      <c r="V25" s="7" t="s">
        <v>387</v>
      </c>
      <c r="W25" s="19">
        <f t="shared" si="1"/>
        <v>9616.6666666666661</v>
      </c>
      <c r="X25" s="7" t="s">
        <v>386</v>
      </c>
      <c r="Y25" s="7" t="s">
        <v>10</v>
      </c>
      <c r="Z25" s="7" t="s">
        <v>383</v>
      </c>
      <c r="AA25" s="7" t="s">
        <v>10</v>
      </c>
      <c r="AB25" s="7" t="s">
        <v>383</v>
      </c>
      <c r="AC25" s="7" t="s">
        <v>10</v>
      </c>
      <c r="AD25" s="7" t="s">
        <v>383</v>
      </c>
      <c r="AE25" s="19">
        <v>0</v>
      </c>
      <c r="AF25" s="7" t="s">
        <v>3</v>
      </c>
      <c r="AG25" s="19">
        <v>0</v>
      </c>
      <c r="AH25" s="7" t="s">
        <v>3</v>
      </c>
      <c r="AI25" s="7" t="s">
        <v>10</v>
      </c>
      <c r="AJ25" s="7" t="s">
        <v>383</v>
      </c>
      <c r="AK25" s="19">
        <f t="shared" si="2"/>
        <v>1560.7800000000002</v>
      </c>
      <c r="AL25" s="7" t="s">
        <v>387</v>
      </c>
      <c r="AM25" s="19">
        <f t="shared" si="3"/>
        <v>2401.2000000000003</v>
      </c>
      <c r="AN25" s="7" t="s">
        <v>4</v>
      </c>
      <c r="AO25" s="19">
        <v>600</v>
      </c>
      <c r="AP25" s="7" t="s">
        <v>3</v>
      </c>
      <c r="AQ25" s="7" t="s">
        <v>10</v>
      </c>
      <c r="AR25" s="7" t="s">
        <v>383</v>
      </c>
      <c r="AS25" s="7" t="s">
        <v>10</v>
      </c>
    </row>
    <row r="26" spans="1:45" s="2" customFormat="1" ht="22.5" customHeight="1">
      <c r="A26" s="17"/>
      <c r="B26" s="4" t="s">
        <v>5</v>
      </c>
      <c r="C26" s="4">
        <v>7</v>
      </c>
      <c r="D26" s="5" t="s">
        <v>60</v>
      </c>
      <c r="E26" s="5" t="s">
        <v>45</v>
      </c>
      <c r="F26" s="5" t="s">
        <v>361</v>
      </c>
      <c r="G26" s="6" t="s">
        <v>61</v>
      </c>
      <c r="H26" s="6" t="s">
        <v>62</v>
      </c>
      <c r="I26" s="6" t="s">
        <v>63</v>
      </c>
      <c r="J26" s="6" t="s">
        <v>353</v>
      </c>
      <c r="K26" s="19">
        <v>55600</v>
      </c>
      <c r="L26" s="19">
        <v>40192.858249999997</v>
      </c>
      <c r="M26" s="7" t="s">
        <v>10</v>
      </c>
      <c r="N26" s="7" t="s">
        <v>10</v>
      </c>
      <c r="O26" s="7" t="s">
        <v>383</v>
      </c>
      <c r="P26" s="7" t="s">
        <v>10</v>
      </c>
      <c r="Q26" s="7" t="s">
        <v>10</v>
      </c>
      <c r="R26" s="7" t="s">
        <v>383</v>
      </c>
      <c r="S26" s="19">
        <f t="shared" si="0"/>
        <v>74133.333333333328</v>
      </c>
      <c r="T26" s="7" t="s">
        <v>3</v>
      </c>
      <c r="U26" s="19">
        <v>23</v>
      </c>
      <c r="V26" s="7" t="s">
        <v>387</v>
      </c>
      <c r="W26" s="19">
        <f t="shared" si="1"/>
        <v>9266.6666666666661</v>
      </c>
      <c r="X26" s="7" t="s">
        <v>386</v>
      </c>
      <c r="Y26" s="7" t="s">
        <v>10</v>
      </c>
      <c r="Z26" s="7" t="s">
        <v>383</v>
      </c>
      <c r="AA26" s="7" t="s">
        <v>10</v>
      </c>
      <c r="AB26" s="7" t="s">
        <v>383</v>
      </c>
      <c r="AC26" s="7" t="s">
        <v>10</v>
      </c>
      <c r="AD26" s="7" t="s">
        <v>383</v>
      </c>
      <c r="AE26" s="19">
        <v>0</v>
      </c>
      <c r="AF26" s="7" t="s">
        <v>3</v>
      </c>
      <c r="AG26" s="19">
        <v>0</v>
      </c>
      <c r="AH26" s="7" t="s">
        <v>3</v>
      </c>
      <c r="AI26" s="7" t="s">
        <v>10</v>
      </c>
      <c r="AJ26" s="7" t="s">
        <v>383</v>
      </c>
      <c r="AK26" s="19">
        <f t="shared" si="2"/>
        <v>1560.7800000000002</v>
      </c>
      <c r="AL26" s="7" t="s">
        <v>387</v>
      </c>
      <c r="AM26" s="19">
        <f t="shared" si="3"/>
        <v>2401.2000000000003</v>
      </c>
      <c r="AN26" s="7" t="s">
        <v>4</v>
      </c>
      <c r="AO26" s="19">
        <v>600</v>
      </c>
      <c r="AP26" s="7" t="s">
        <v>3</v>
      </c>
      <c r="AQ26" s="7" t="s">
        <v>10</v>
      </c>
      <c r="AR26" s="7" t="s">
        <v>383</v>
      </c>
      <c r="AS26" s="7" t="s">
        <v>10</v>
      </c>
    </row>
    <row r="27" spans="1:45" s="2" customFormat="1" ht="28.5">
      <c r="A27" s="17"/>
      <c r="B27" s="4" t="s">
        <v>5</v>
      </c>
      <c r="C27" s="4">
        <v>7</v>
      </c>
      <c r="D27" s="9" t="s">
        <v>64</v>
      </c>
      <c r="E27" s="5" t="s">
        <v>45</v>
      </c>
      <c r="F27" s="9" t="s">
        <v>359</v>
      </c>
      <c r="G27" s="6" t="s">
        <v>65</v>
      </c>
      <c r="H27" s="6" t="s">
        <v>66</v>
      </c>
      <c r="I27" s="6" t="s">
        <v>67</v>
      </c>
      <c r="J27" s="6" t="s">
        <v>353</v>
      </c>
      <c r="K27" s="19">
        <v>53100</v>
      </c>
      <c r="L27" s="19">
        <v>38442.858249999997</v>
      </c>
      <c r="M27" s="7" t="s">
        <v>10</v>
      </c>
      <c r="N27" s="7" t="s">
        <v>10</v>
      </c>
      <c r="O27" s="7" t="s">
        <v>383</v>
      </c>
      <c r="P27" s="7" t="s">
        <v>10</v>
      </c>
      <c r="Q27" s="7" t="s">
        <v>10</v>
      </c>
      <c r="R27" s="7" t="s">
        <v>383</v>
      </c>
      <c r="S27" s="19">
        <f t="shared" si="0"/>
        <v>70800</v>
      </c>
      <c r="T27" s="7" t="s">
        <v>3</v>
      </c>
      <c r="U27" s="19">
        <v>41</v>
      </c>
      <c r="V27" s="7" t="s">
        <v>387</v>
      </c>
      <c r="W27" s="19">
        <f t="shared" si="1"/>
        <v>8850</v>
      </c>
      <c r="X27" s="7" t="s">
        <v>386</v>
      </c>
      <c r="Y27" s="7" t="s">
        <v>10</v>
      </c>
      <c r="Z27" s="7" t="s">
        <v>383</v>
      </c>
      <c r="AA27" s="7" t="s">
        <v>10</v>
      </c>
      <c r="AB27" s="7" t="s">
        <v>383</v>
      </c>
      <c r="AC27" s="7" t="s">
        <v>10</v>
      </c>
      <c r="AD27" s="7" t="s">
        <v>383</v>
      </c>
      <c r="AE27" s="19">
        <v>0</v>
      </c>
      <c r="AF27" s="7" t="s">
        <v>3</v>
      </c>
      <c r="AG27" s="19">
        <v>0</v>
      </c>
      <c r="AH27" s="7" t="s">
        <v>3</v>
      </c>
      <c r="AI27" s="7" t="s">
        <v>10</v>
      </c>
      <c r="AJ27" s="7" t="s">
        <v>383</v>
      </c>
      <c r="AK27" s="19">
        <f t="shared" si="2"/>
        <v>1560.7800000000002</v>
      </c>
      <c r="AL27" s="7" t="s">
        <v>387</v>
      </c>
      <c r="AM27" s="19">
        <f t="shared" si="3"/>
        <v>2401.2000000000003</v>
      </c>
      <c r="AN27" s="7" t="s">
        <v>4</v>
      </c>
      <c r="AO27" s="19">
        <v>600</v>
      </c>
      <c r="AP27" s="7" t="s">
        <v>3</v>
      </c>
      <c r="AQ27" s="7" t="s">
        <v>10</v>
      </c>
      <c r="AR27" s="7" t="s">
        <v>383</v>
      </c>
      <c r="AS27" s="7" t="s">
        <v>10</v>
      </c>
    </row>
    <row r="28" spans="1:45" s="11" customFormat="1" ht="22.5" customHeight="1">
      <c r="A28" s="17"/>
      <c r="B28" s="4" t="s">
        <v>5</v>
      </c>
      <c r="C28" s="4">
        <v>7</v>
      </c>
      <c r="D28" s="5" t="s">
        <v>68</v>
      </c>
      <c r="E28" s="5" t="s">
        <v>45</v>
      </c>
      <c r="F28" s="5" t="s">
        <v>358</v>
      </c>
      <c r="G28" s="6" t="s">
        <v>69</v>
      </c>
      <c r="H28" s="6" t="s">
        <v>70</v>
      </c>
      <c r="I28" s="6" t="s">
        <v>71</v>
      </c>
      <c r="J28" s="6" t="s">
        <v>353</v>
      </c>
      <c r="K28" s="19">
        <v>50000</v>
      </c>
      <c r="L28" s="19">
        <v>36272.856249999997</v>
      </c>
      <c r="M28" s="7" t="s">
        <v>10</v>
      </c>
      <c r="N28" s="7" t="s">
        <v>10</v>
      </c>
      <c r="O28" s="7" t="s">
        <v>383</v>
      </c>
      <c r="P28" s="7" t="s">
        <v>10</v>
      </c>
      <c r="Q28" s="7" t="s">
        <v>10</v>
      </c>
      <c r="R28" s="7" t="s">
        <v>383</v>
      </c>
      <c r="S28" s="19">
        <f t="shared" si="0"/>
        <v>66666.666666666672</v>
      </c>
      <c r="T28" s="7" t="s">
        <v>3</v>
      </c>
      <c r="U28" s="19">
        <v>0</v>
      </c>
      <c r="V28" s="7" t="s">
        <v>387</v>
      </c>
      <c r="W28" s="19">
        <f t="shared" si="1"/>
        <v>8333.3333333333339</v>
      </c>
      <c r="X28" s="7" t="s">
        <v>386</v>
      </c>
      <c r="Y28" s="7" t="s">
        <v>10</v>
      </c>
      <c r="Z28" s="7" t="s">
        <v>383</v>
      </c>
      <c r="AA28" s="7" t="s">
        <v>10</v>
      </c>
      <c r="AB28" s="7" t="s">
        <v>383</v>
      </c>
      <c r="AC28" s="7" t="s">
        <v>10</v>
      </c>
      <c r="AD28" s="7" t="s">
        <v>383</v>
      </c>
      <c r="AE28" s="19">
        <v>0</v>
      </c>
      <c r="AF28" s="7" t="s">
        <v>3</v>
      </c>
      <c r="AG28" s="19">
        <v>0</v>
      </c>
      <c r="AH28" s="7" t="s">
        <v>3</v>
      </c>
      <c r="AI28" s="7" t="s">
        <v>10</v>
      </c>
      <c r="AJ28" s="7" t="s">
        <v>383</v>
      </c>
      <c r="AK28" s="19">
        <f t="shared" si="2"/>
        <v>1560.7800000000002</v>
      </c>
      <c r="AL28" s="7" t="s">
        <v>387</v>
      </c>
      <c r="AM28" s="19">
        <f t="shared" si="3"/>
        <v>2401.2000000000003</v>
      </c>
      <c r="AN28" s="7" t="s">
        <v>4</v>
      </c>
      <c r="AO28" s="19">
        <v>600</v>
      </c>
      <c r="AP28" s="7" t="s">
        <v>3</v>
      </c>
      <c r="AQ28" s="7" t="s">
        <v>10</v>
      </c>
      <c r="AR28" s="7" t="s">
        <v>383</v>
      </c>
      <c r="AS28" s="7" t="s">
        <v>10</v>
      </c>
    </row>
    <row r="29" spans="1:45" s="2" customFormat="1" ht="22.5" customHeight="1">
      <c r="A29" s="17"/>
      <c r="B29" s="4" t="s">
        <v>5</v>
      </c>
      <c r="C29" s="4">
        <v>7</v>
      </c>
      <c r="D29" s="5" t="s">
        <v>72</v>
      </c>
      <c r="E29" s="5" t="s">
        <v>45</v>
      </c>
      <c r="F29" s="5" t="s">
        <v>357</v>
      </c>
      <c r="G29" s="6" t="s">
        <v>73</v>
      </c>
      <c r="H29" s="6" t="s">
        <v>74</v>
      </c>
      <c r="I29" s="6" t="s">
        <v>75</v>
      </c>
      <c r="J29" s="6" t="s">
        <v>353</v>
      </c>
      <c r="K29" s="19">
        <v>49900</v>
      </c>
      <c r="L29" s="19">
        <v>36202.858249999997</v>
      </c>
      <c r="M29" s="7" t="s">
        <v>10</v>
      </c>
      <c r="N29" s="7" t="s">
        <v>10</v>
      </c>
      <c r="O29" s="7" t="s">
        <v>383</v>
      </c>
      <c r="P29" s="7" t="s">
        <v>10</v>
      </c>
      <c r="Q29" s="7" t="s">
        <v>10</v>
      </c>
      <c r="R29" s="7" t="s">
        <v>383</v>
      </c>
      <c r="S29" s="19">
        <f t="shared" si="0"/>
        <v>66533.333333333328</v>
      </c>
      <c r="T29" s="7" t="s">
        <v>3</v>
      </c>
      <c r="U29" s="19">
        <v>23</v>
      </c>
      <c r="V29" s="7" t="s">
        <v>387</v>
      </c>
      <c r="W29" s="19">
        <f t="shared" si="1"/>
        <v>8316.6666666666661</v>
      </c>
      <c r="X29" s="7" t="s">
        <v>386</v>
      </c>
      <c r="Y29" s="7" t="s">
        <v>10</v>
      </c>
      <c r="Z29" s="7" t="s">
        <v>383</v>
      </c>
      <c r="AA29" s="7" t="s">
        <v>10</v>
      </c>
      <c r="AB29" s="7" t="s">
        <v>383</v>
      </c>
      <c r="AC29" s="7" t="s">
        <v>10</v>
      </c>
      <c r="AD29" s="7" t="s">
        <v>383</v>
      </c>
      <c r="AE29" s="19">
        <v>0</v>
      </c>
      <c r="AF29" s="7" t="s">
        <v>3</v>
      </c>
      <c r="AG29" s="19">
        <v>0</v>
      </c>
      <c r="AH29" s="7" t="s">
        <v>3</v>
      </c>
      <c r="AI29" s="7" t="s">
        <v>10</v>
      </c>
      <c r="AJ29" s="7" t="s">
        <v>383</v>
      </c>
      <c r="AK29" s="19">
        <v>1500</v>
      </c>
      <c r="AL29" s="7" t="s">
        <v>387</v>
      </c>
      <c r="AM29" s="19">
        <f t="shared" si="3"/>
        <v>2401.2000000000003</v>
      </c>
      <c r="AN29" s="7" t="s">
        <v>4</v>
      </c>
      <c r="AO29" s="19">
        <v>600</v>
      </c>
      <c r="AP29" s="7" t="s">
        <v>3</v>
      </c>
      <c r="AQ29" s="7" t="s">
        <v>10</v>
      </c>
      <c r="AR29" s="7" t="s">
        <v>383</v>
      </c>
      <c r="AS29" s="7" t="s">
        <v>10</v>
      </c>
    </row>
    <row r="30" spans="1:45" s="10" customFormat="1" ht="22.5" customHeight="1">
      <c r="A30" s="17"/>
      <c r="B30" s="4" t="s">
        <v>5</v>
      </c>
      <c r="C30" s="4">
        <v>7</v>
      </c>
      <c r="D30" s="5" t="s">
        <v>76</v>
      </c>
      <c r="E30" s="5" t="s">
        <v>45</v>
      </c>
      <c r="F30" s="5" t="s">
        <v>360</v>
      </c>
      <c r="G30" s="6" t="s">
        <v>77</v>
      </c>
      <c r="H30" s="6" t="s">
        <v>78</v>
      </c>
      <c r="I30" s="6" t="s">
        <v>79</v>
      </c>
      <c r="J30" s="6" t="s">
        <v>354</v>
      </c>
      <c r="K30" s="19">
        <v>49200</v>
      </c>
      <c r="L30" s="19">
        <v>35712.858249999997</v>
      </c>
      <c r="M30" s="7" t="s">
        <v>10</v>
      </c>
      <c r="N30" s="7" t="s">
        <v>10</v>
      </c>
      <c r="O30" s="7" t="s">
        <v>383</v>
      </c>
      <c r="P30" s="7" t="s">
        <v>10</v>
      </c>
      <c r="Q30" s="7" t="s">
        <v>10</v>
      </c>
      <c r="R30" s="7" t="s">
        <v>383</v>
      </c>
      <c r="S30" s="19">
        <f t="shared" si="0"/>
        <v>65600</v>
      </c>
      <c r="T30" s="7" t="s">
        <v>3</v>
      </c>
      <c r="U30" s="19">
        <v>41</v>
      </c>
      <c r="V30" s="7" t="s">
        <v>387</v>
      </c>
      <c r="W30" s="19">
        <f t="shared" si="1"/>
        <v>8200</v>
      </c>
      <c r="X30" s="7" t="s">
        <v>386</v>
      </c>
      <c r="Y30" s="7" t="s">
        <v>10</v>
      </c>
      <c r="Z30" s="7" t="s">
        <v>383</v>
      </c>
      <c r="AA30" s="7" t="s">
        <v>10</v>
      </c>
      <c r="AB30" s="7" t="s">
        <v>383</v>
      </c>
      <c r="AC30" s="7" t="s">
        <v>10</v>
      </c>
      <c r="AD30" s="7" t="s">
        <v>383</v>
      </c>
      <c r="AE30" s="19">
        <v>0</v>
      </c>
      <c r="AF30" s="7" t="s">
        <v>3</v>
      </c>
      <c r="AG30" s="19">
        <v>0</v>
      </c>
      <c r="AH30" s="7" t="s">
        <v>3</v>
      </c>
      <c r="AI30" s="7" t="s">
        <v>10</v>
      </c>
      <c r="AJ30" s="7" t="s">
        <v>383</v>
      </c>
      <c r="AK30" s="19">
        <f t="shared" si="2"/>
        <v>1560.7800000000002</v>
      </c>
      <c r="AL30" s="7" t="s">
        <v>387</v>
      </c>
      <c r="AM30" s="19">
        <f t="shared" si="3"/>
        <v>2401.2000000000003</v>
      </c>
      <c r="AN30" s="7" t="s">
        <v>4</v>
      </c>
      <c r="AO30" s="19">
        <v>600</v>
      </c>
      <c r="AP30" s="7" t="s">
        <v>3</v>
      </c>
      <c r="AQ30" s="7" t="s">
        <v>10</v>
      </c>
      <c r="AR30" s="7" t="s">
        <v>383</v>
      </c>
      <c r="AS30" s="7" t="s">
        <v>10</v>
      </c>
    </row>
    <row r="31" spans="1:45" s="2" customFormat="1" ht="22.5" customHeight="1">
      <c r="A31" s="17"/>
      <c r="B31" s="3" t="s">
        <v>5</v>
      </c>
      <c r="C31" s="4">
        <v>7</v>
      </c>
      <c r="D31" s="5" t="s">
        <v>80</v>
      </c>
      <c r="E31" s="5" t="s">
        <v>45</v>
      </c>
      <c r="F31" s="5" t="s">
        <v>360</v>
      </c>
      <c r="G31" s="6" t="s">
        <v>81</v>
      </c>
      <c r="H31" s="6" t="s">
        <v>82</v>
      </c>
      <c r="I31" s="6" t="s">
        <v>83</v>
      </c>
      <c r="J31" s="6" t="s">
        <v>354</v>
      </c>
      <c r="K31" s="19">
        <v>46800</v>
      </c>
      <c r="L31" s="19">
        <v>34032.858249999997</v>
      </c>
      <c r="M31" s="7" t="s">
        <v>10</v>
      </c>
      <c r="N31" s="7" t="s">
        <v>10</v>
      </c>
      <c r="O31" s="7" t="s">
        <v>383</v>
      </c>
      <c r="P31" s="7" t="s">
        <v>10</v>
      </c>
      <c r="Q31" s="7" t="s">
        <v>10</v>
      </c>
      <c r="R31" s="7" t="s">
        <v>383</v>
      </c>
      <c r="S31" s="19">
        <f t="shared" si="0"/>
        <v>62400</v>
      </c>
      <c r="T31" s="7" t="s">
        <v>3</v>
      </c>
      <c r="U31" s="19">
        <v>0</v>
      </c>
      <c r="V31" s="7" t="s">
        <v>387</v>
      </c>
      <c r="W31" s="19">
        <f t="shared" si="1"/>
        <v>7800</v>
      </c>
      <c r="X31" s="7" t="s">
        <v>386</v>
      </c>
      <c r="Y31" s="7" t="s">
        <v>10</v>
      </c>
      <c r="Z31" s="7" t="s">
        <v>383</v>
      </c>
      <c r="AA31" s="7" t="s">
        <v>10</v>
      </c>
      <c r="AB31" s="7" t="s">
        <v>383</v>
      </c>
      <c r="AC31" s="7" t="s">
        <v>10</v>
      </c>
      <c r="AD31" s="7" t="s">
        <v>383</v>
      </c>
      <c r="AE31" s="19">
        <v>0</v>
      </c>
      <c r="AF31" s="7" t="s">
        <v>3</v>
      </c>
      <c r="AG31" s="19">
        <v>0</v>
      </c>
      <c r="AH31" s="7" t="s">
        <v>3</v>
      </c>
      <c r="AI31" s="7" t="s">
        <v>10</v>
      </c>
      <c r="AJ31" s="7" t="s">
        <v>383</v>
      </c>
      <c r="AK31" s="19">
        <f t="shared" si="2"/>
        <v>1560.7800000000002</v>
      </c>
      <c r="AL31" s="7" t="s">
        <v>387</v>
      </c>
      <c r="AM31" s="19">
        <f t="shared" si="3"/>
        <v>2401.2000000000003</v>
      </c>
      <c r="AN31" s="7" t="s">
        <v>4</v>
      </c>
      <c r="AO31" s="19">
        <v>600</v>
      </c>
      <c r="AP31" s="7" t="s">
        <v>3</v>
      </c>
      <c r="AQ31" s="7" t="s">
        <v>10</v>
      </c>
      <c r="AR31" s="7" t="s">
        <v>383</v>
      </c>
      <c r="AS31" s="7" t="s">
        <v>10</v>
      </c>
    </row>
    <row r="32" spans="1:45" s="11" customFormat="1" ht="28.5">
      <c r="A32" s="17"/>
      <c r="B32" s="4" t="s">
        <v>5</v>
      </c>
      <c r="C32" s="4">
        <v>7</v>
      </c>
      <c r="D32" s="9" t="s">
        <v>84</v>
      </c>
      <c r="E32" s="5" t="s">
        <v>45</v>
      </c>
      <c r="F32" s="5" t="s">
        <v>361</v>
      </c>
      <c r="G32" s="6" t="s">
        <v>85</v>
      </c>
      <c r="H32" s="6" t="s">
        <v>43</v>
      </c>
      <c r="I32" s="6" t="s">
        <v>86</v>
      </c>
      <c r="J32" s="6" t="s">
        <v>354</v>
      </c>
      <c r="K32" s="19">
        <v>44800</v>
      </c>
      <c r="L32" s="19">
        <v>32632.858250000001</v>
      </c>
      <c r="M32" s="7" t="s">
        <v>10</v>
      </c>
      <c r="N32" s="7" t="s">
        <v>10</v>
      </c>
      <c r="O32" s="7" t="s">
        <v>383</v>
      </c>
      <c r="P32" s="7" t="s">
        <v>10</v>
      </c>
      <c r="Q32" s="7" t="s">
        <v>10</v>
      </c>
      <c r="R32" s="7" t="s">
        <v>383</v>
      </c>
      <c r="S32" s="19">
        <f t="shared" si="0"/>
        <v>59733.333333333328</v>
      </c>
      <c r="T32" s="7" t="s">
        <v>3</v>
      </c>
      <c r="U32" s="19">
        <v>41</v>
      </c>
      <c r="V32" s="7" t="s">
        <v>387</v>
      </c>
      <c r="W32" s="19">
        <f t="shared" si="1"/>
        <v>7466.6666666666661</v>
      </c>
      <c r="X32" s="7" t="s">
        <v>386</v>
      </c>
      <c r="Y32" s="7" t="s">
        <v>10</v>
      </c>
      <c r="Z32" s="7" t="s">
        <v>383</v>
      </c>
      <c r="AA32" s="7" t="s">
        <v>10</v>
      </c>
      <c r="AB32" s="7" t="s">
        <v>383</v>
      </c>
      <c r="AC32" s="7" t="s">
        <v>10</v>
      </c>
      <c r="AD32" s="7" t="s">
        <v>383</v>
      </c>
      <c r="AE32" s="19">
        <v>0</v>
      </c>
      <c r="AF32" s="7" t="s">
        <v>3</v>
      </c>
      <c r="AG32" s="19">
        <v>0</v>
      </c>
      <c r="AH32" s="7" t="s">
        <v>3</v>
      </c>
      <c r="AI32" s="7" t="s">
        <v>10</v>
      </c>
      <c r="AJ32" s="7" t="s">
        <v>383</v>
      </c>
      <c r="AK32" s="19">
        <f t="shared" si="2"/>
        <v>1560.7800000000002</v>
      </c>
      <c r="AL32" s="7" t="s">
        <v>387</v>
      </c>
      <c r="AM32" s="19">
        <f t="shared" si="3"/>
        <v>2401.2000000000003</v>
      </c>
      <c r="AN32" s="7" t="s">
        <v>4</v>
      </c>
      <c r="AO32" s="19">
        <v>600</v>
      </c>
      <c r="AP32" s="7" t="s">
        <v>3</v>
      </c>
      <c r="AQ32" s="7" t="s">
        <v>10</v>
      </c>
      <c r="AR32" s="7" t="s">
        <v>383</v>
      </c>
      <c r="AS32" s="7" t="s">
        <v>10</v>
      </c>
    </row>
    <row r="33" spans="1:45" s="11" customFormat="1" ht="22.5" customHeight="1">
      <c r="A33" s="17"/>
      <c r="B33" s="4" t="s">
        <v>5</v>
      </c>
      <c r="C33" s="4">
        <v>7</v>
      </c>
      <c r="D33" s="9" t="s">
        <v>103</v>
      </c>
      <c r="E33" s="5" t="s">
        <v>45</v>
      </c>
      <c r="F33" s="5" t="s">
        <v>358</v>
      </c>
      <c r="G33" s="6" t="s">
        <v>104</v>
      </c>
      <c r="H33" s="6" t="s">
        <v>105</v>
      </c>
      <c r="I33" s="6" t="s">
        <v>106</v>
      </c>
      <c r="J33" s="6" t="s">
        <v>354</v>
      </c>
      <c r="K33" s="19">
        <v>44800</v>
      </c>
      <c r="L33" s="19">
        <v>32632.856250000001</v>
      </c>
      <c r="M33" s="7" t="s">
        <v>10</v>
      </c>
      <c r="N33" s="7" t="s">
        <v>10</v>
      </c>
      <c r="O33" s="7" t="s">
        <v>383</v>
      </c>
      <c r="P33" s="7" t="s">
        <v>10</v>
      </c>
      <c r="Q33" s="7" t="s">
        <v>10</v>
      </c>
      <c r="R33" s="7" t="s">
        <v>383</v>
      </c>
      <c r="S33" s="19">
        <f>K33/30*40</f>
        <v>59733.333333333328</v>
      </c>
      <c r="T33" s="7" t="s">
        <v>3</v>
      </c>
      <c r="U33" s="19">
        <v>0</v>
      </c>
      <c r="V33" s="7" t="s">
        <v>387</v>
      </c>
      <c r="W33" s="19">
        <f>K33/30*5</f>
        <v>7466.6666666666661</v>
      </c>
      <c r="X33" s="7" t="s">
        <v>386</v>
      </c>
      <c r="Y33" s="7" t="s">
        <v>10</v>
      </c>
      <c r="Z33" s="7" t="s">
        <v>383</v>
      </c>
      <c r="AA33" s="7" t="s">
        <v>10</v>
      </c>
      <c r="AB33" s="7" t="s">
        <v>383</v>
      </c>
      <c r="AC33" s="7" t="s">
        <v>10</v>
      </c>
      <c r="AD33" s="7" t="s">
        <v>383</v>
      </c>
      <c r="AE33" s="19">
        <v>0</v>
      </c>
      <c r="AF33" s="7" t="s">
        <v>3</v>
      </c>
      <c r="AG33" s="19">
        <v>0</v>
      </c>
      <c r="AH33" s="7" t="s">
        <v>3</v>
      </c>
      <c r="AI33" s="7" t="s">
        <v>10</v>
      </c>
      <c r="AJ33" s="7" t="s">
        <v>383</v>
      </c>
      <c r="AK33" s="19">
        <f>IF(K33&gt;=80.04*300,80.04*300*0.13/2,K33*0.13/2)</f>
        <v>1560.7800000000002</v>
      </c>
      <c r="AL33" s="7" t="s">
        <v>387</v>
      </c>
      <c r="AM33" s="19">
        <f t="shared" si="3"/>
        <v>2401.2000000000003</v>
      </c>
      <c r="AN33" s="7" t="s">
        <v>4</v>
      </c>
      <c r="AO33" s="19">
        <v>600</v>
      </c>
      <c r="AP33" s="7" t="s">
        <v>3</v>
      </c>
      <c r="AQ33" s="7" t="s">
        <v>10</v>
      </c>
      <c r="AR33" s="7" t="s">
        <v>383</v>
      </c>
      <c r="AS33" s="7" t="s">
        <v>10</v>
      </c>
    </row>
    <row r="34" spans="1:45" s="2" customFormat="1" ht="22.5" customHeight="1">
      <c r="A34" s="17"/>
      <c r="B34" s="4" t="s">
        <v>5</v>
      </c>
      <c r="C34" s="4">
        <v>7</v>
      </c>
      <c r="D34" s="5" t="s">
        <v>87</v>
      </c>
      <c r="E34" s="5" t="s">
        <v>45</v>
      </c>
      <c r="F34" s="5" t="s">
        <v>357</v>
      </c>
      <c r="G34" s="6" t="s">
        <v>88</v>
      </c>
      <c r="H34" s="6" t="s">
        <v>54</v>
      </c>
      <c r="I34" s="6" t="s">
        <v>89</v>
      </c>
      <c r="J34" s="6" t="s">
        <v>353</v>
      </c>
      <c r="K34" s="19">
        <v>44000</v>
      </c>
      <c r="L34" s="19">
        <v>32072.858250000001</v>
      </c>
      <c r="M34" s="7" t="s">
        <v>10</v>
      </c>
      <c r="N34" s="7" t="s">
        <v>10</v>
      </c>
      <c r="O34" s="7" t="s">
        <v>383</v>
      </c>
      <c r="P34" s="7" t="s">
        <v>10</v>
      </c>
      <c r="Q34" s="7" t="s">
        <v>10</v>
      </c>
      <c r="R34" s="7" t="s">
        <v>383</v>
      </c>
      <c r="S34" s="19">
        <f t="shared" si="0"/>
        <v>58666.666666666672</v>
      </c>
      <c r="T34" s="7" t="s">
        <v>3</v>
      </c>
      <c r="U34" s="19">
        <v>23</v>
      </c>
      <c r="V34" s="7" t="s">
        <v>387</v>
      </c>
      <c r="W34" s="19">
        <f t="shared" si="1"/>
        <v>7333.3333333333339</v>
      </c>
      <c r="X34" s="7" t="s">
        <v>386</v>
      </c>
      <c r="Y34" s="7" t="s">
        <v>10</v>
      </c>
      <c r="Z34" s="7" t="s">
        <v>383</v>
      </c>
      <c r="AA34" s="7" t="s">
        <v>10</v>
      </c>
      <c r="AB34" s="7" t="s">
        <v>383</v>
      </c>
      <c r="AC34" s="7" t="s">
        <v>10</v>
      </c>
      <c r="AD34" s="7" t="s">
        <v>383</v>
      </c>
      <c r="AE34" s="19">
        <v>0</v>
      </c>
      <c r="AF34" s="7" t="s">
        <v>3</v>
      </c>
      <c r="AG34" s="19">
        <v>0</v>
      </c>
      <c r="AH34" s="7" t="s">
        <v>3</v>
      </c>
      <c r="AI34" s="7" t="s">
        <v>10</v>
      </c>
      <c r="AJ34" s="7" t="s">
        <v>383</v>
      </c>
      <c r="AK34" s="19">
        <f t="shared" si="2"/>
        <v>1560.7800000000002</v>
      </c>
      <c r="AL34" s="7" t="s">
        <v>387</v>
      </c>
      <c r="AM34" s="19">
        <f t="shared" si="3"/>
        <v>2401.2000000000003</v>
      </c>
      <c r="AN34" s="7" t="s">
        <v>4</v>
      </c>
      <c r="AO34" s="19">
        <v>600</v>
      </c>
      <c r="AP34" s="7" t="s">
        <v>3</v>
      </c>
      <c r="AQ34" s="7" t="s">
        <v>10</v>
      </c>
      <c r="AR34" s="7" t="s">
        <v>383</v>
      </c>
      <c r="AS34" s="7" t="s">
        <v>10</v>
      </c>
    </row>
    <row r="35" spans="1:45" s="11" customFormat="1" ht="22.5" customHeight="1">
      <c r="A35" s="17"/>
      <c r="B35" s="4" t="s">
        <v>5</v>
      </c>
      <c r="C35" s="4">
        <v>7</v>
      </c>
      <c r="D35" s="5" t="s">
        <v>90</v>
      </c>
      <c r="E35" s="5" t="s">
        <v>45</v>
      </c>
      <c r="F35" s="5" t="s">
        <v>357</v>
      </c>
      <c r="G35" s="6" t="s">
        <v>91</v>
      </c>
      <c r="H35" s="6" t="s">
        <v>92</v>
      </c>
      <c r="I35" s="6" t="s">
        <v>40</v>
      </c>
      <c r="J35" s="6" t="s">
        <v>354</v>
      </c>
      <c r="K35" s="19">
        <v>42300</v>
      </c>
      <c r="L35" s="19">
        <v>30882.858249999997</v>
      </c>
      <c r="M35" s="7" t="s">
        <v>10</v>
      </c>
      <c r="N35" s="7" t="s">
        <v>10</v>
      </c>
      <c r="O35" s="7" t="s">
        <v>383</v>
      </c>
      <c r="P35" s="7" t="s">
        <v>10</v>
      </c>
      <c r="Q35" s="7" t="s">
        <v>10</v>
      </c>
      <c r="R35" s="7" t="s">
        <v>383</v>
      </c>
      <c r="S35" s="19">
        <f t="shared" si="0"/>
        <v>56400</v>
      </c>
      <c r="T35" s="7" t="s">
        <v>3</v>
      </c>
      <c r="U35" s="19">
        <v>41</v>
      </c>
      <c r="V35" s="7" t="s">
        <v>387</v>
      </c>
      <c r="W35" s="19">
        <f t="shared" si="1"/>
        <v>7050</v>
      </c>
      <c r="X35" s="7" t="s">
        <v>386</v>
      </c>
      <c r="Y35" s="7" t="s">
        <v>10</v>
      </c>
      <c r="Z35" s="7" t="s">
        <v>383</v>
      </c>
      <c r="AA35" s="7" t="s">
        <v>10</v>
      </c>
      <c r="AB35" s="7" t="s">
        <v>383</v>
      </c>
      <c r="AC35" s="7" t="s">
        <v>10</v>
      </c>
      <c r="AD35" s="7" t="s">
        <v>383</v>
      </c>
      <c r="AE35" s="19">
        <v>0</v>
      </c>
      <c r="AF35" s="7" t="s">
        <v>3</v>
      </c>
      <c r="AG35" s="19">
        <v>0</v>
      </c>
      <c r="AH35" s="7" t="s">
        <v>3</v>
      </c>
      <c r="AI35" s="7" t="s">
        <v>10</v>
      </c>
      <c r="AJ35" s="7" t="s">
        <v>383</v>
      </c>
      <c r="AK35" s="19">
        <f t="shared" si="2"/>
        <v>1560.7800000000002</v>
      </c>
      <c r="AL35" s="7" t="s">
        <v>387</v>
      </c>
      <c r="AM35" s="19">
        <f t="shared" si="3"/>
        <v>2401.2000000000003</v>
      </c>
      <c r="AN35" s="7" t="s">
        <v>4</v>
      </c>
      <c r="AO35" s="19">
        <v>600</v>
      </c>
      <c r="AP35" s="7" t="s">
        <v>3</v>
      </c>
      <c r="AQ35" s="7" t="s">
        <v>10</v>
      </c>
      <c r="AR35" s="7" t="s">
        <v>383</v>
      </c>
      <c r="AS35" s="7" t="s">
        <v>10</v>
      </c>
    </row>
    <row r="36" spans="1:45" s="11" customFormat="1" ht="22.5" customHeight="1">
      <c r="A36" s="17"/>
      <c r="B36" s="4" t="s">
        <v>5</v>
      </c>
      <c r="C36" s="4">
        <v>7</v>
      </c>
      <c r="D36" s="5" t="s">
        <v>93</v>
      </c>
      <c r="E36" s="5" t="s">
        <v>45</v>
      </c>
      <c r="F36" s="5" t="s">
        <v>357</v>
      </c>
      <c r="G36" s="6" t="s">
        <v>94</v>
      </c>
      <c r="H36" s="6" t="s">
        <v>95</v>
      </c>
      <c r="I36" s="6" t="s">
        <v>96</v>
      </c>
      <c r="J36" s="6" t="s">
        <v>354</v>
      </c>
      <c r="K36" s="19">
        <v>34000</v>
      </c>
      <c r="L36" s="19">
        <v>25072.856249999997</v>
      </c>
      <c r="M36" s="7" t="s">
        <v>10</v>
      </c>
      <c r="N36" s="7" t="s">
        <v>10</v>
      </c>
      <c r="O36" s="7" t="s">
        <v>383</v>
      </c>
      <c r="P36" s="7" t="s">
        <v>10</v>
      </c>
      <c r="Q36" s="7" t="s">
        <v>10</v>
      </c>
      <c r="R36" s="7" t="s">
        <v>383</v>
      </c>
      <c r="S36" s="19">
        <f t="shared" si="0"/>
        <v>45333.333333333328</v>
      </c>
      <c r="T36" s="7" t="s">
        <v>3</v>
      </c>
      <c r="U36" s="19">
        <v>23</v>
      </c>
      <c r="V36" s="7" t="s">
        <v>387</v>
      </c>
      <c r="W36" s="19">
        <f t="shared" si="1"/>
        <v>5666.6666666666661</v>
      </c>
      <c r="X36" s="7" t="s">
        <v>386</v>
      </c>
      <c r="Y36" s="7" t="s">
        <v>10</v>
      </c>
      <c r="Z36" s="7" t="s">
        <v>383</v>
      </c>
      <c r="AA36" s="7" t="s">
        <v>10</v>
      </c>
      <c r="AB36" s="7" t="s">
        <v>383</v>
      </c>
      <c r="AC36" s="7" t="s">
        <v>10</v>
      </c>
      <c r="AD36" s="7" t="s">
        <v>383</v>
      </c>
      <c r="AE36" s="19">
        <v>0</v>
      </c>
      <c r="AF36" s="7" t="s">
        <v>3</v>
      </c>
      <c r="AG36" s="19">
        <v>0</v>
      </c>
      <c r="AH36" s="7" t="s">
        <v>3</v>
      </c>
      <c r="AI36" s="7" t="s">
        <v>10</v>
      </c>
      <c r="AJ36" s="7" t="s">
        <v>383</v>
      </c>
      <c r="AK36" s="19">
        <f t="shared" si="2"/>
        <v>1560.7800000000002</v>
      </c>
      <c r="AL36" s="7" t="s">
        <v>387</v>
      </c>
      <c r="AM36" s="19">
        <f t="shared" si="3"/>
        <v>2401.2000000000003</v>
      </c>
      <c r="AN36" s="7" t="s">
        <v>4</v>
      </c>
      <c r="AO36" s="19">
        <v>600</v>
      </c>
      <c r="AP36" s="7" t="s">
        <v>3</v>
      </c>
      <c r="AQ36" s="7" t="s">
        <v>10</v>
      </c>
      <c r="AR36" s="7" t="s">
        <v>383</v>
      </c>
      <c r="AS36" s="7" t="s">
        <v>10</v>
      </c>
    </row>
    <row r="37" spans="1:45" s="11" customFormat="1" ht="22.5" customHeight="1">
      <c r="A37" s="17"/>
      <c r="B37" s="4" t="s">
        <v>5</v>
      </c>
      <c r="C37" s="4">
        <v>7</v>
      </c>
      <c r="D37" s="5" t="s">
        <v>97</v>
      </c>
      <c r="E37" s="5" t="s">
        <v>45</v>
      </c>
      <c r="F37" s="5" t="s">
        <v>357</v>
      </c>
      <c r="G37" s="6" t="s">
        <v>98</v>
      </c>
      <c r="H37" s="6" t="s">
        <v>99</v>
      </c>
      <c r="I37" s="6" t="s">
        <v>100</v>
      </c>
      <c r="J37" s="6" t="s">
        <v>353</v>
      </c>
      <c r="K37" s="19">
        <v>34000</v>
      </c>
      <c r="L37" s="19">
        <v>25072.856249999997</v>
      </c>
      <c r="M37" s="7" t="s">
        <v>10</v>
      </c>
      <c r="N37" s="7" t="s">
        <v>10</v>
      </c>
      <c r="O37" s="7" t="s">
        <v>383</v>
      </c>
      <c r="P37" s="7" t="s">
        <v>10</v>
      </c>
      <c r="Q37" s="7" t="s">
        <v>10</v>
      </c>
      <c r="R37" s="7" t="s">
        <v>383</v>
      </c>
      <c r="S37" s="19">
        <f t="shared" si="0"/>
        <v>45333.333333333328</v>
      </c>
      <c r="T37" s="7" t="s">
        <v>3</v>
      </c>
      <c r="U37" s="19">
        <v>0</v>
      </c>
      <c r="V37" s="7" t="s">
        <v>387</v>
      </c>
      <c r="W37" s="19">
        <f t="shared" si="1"/>
        <v>5666.6666666666661</v>
      </c>
      <c r="X37" s="7" t="s">
        <v>386</v>
      </c>
      <c r="Y37" s="7" t="s">
        <v>10</v>
      </c>
      <c r="Z37" s="7" t="s">
        <v>383</v>
      </c>
      <c r="AA37" s="7" t="s">
        <v>10</v>
      </c>
      <c r="AB37" s="7" t="s">
        <v>383</v>
      </c>
      <c r="AC37" s="7" t="s">
        <v>10</v>
      </c>
      <c r="AD37" s="7" t="s">
        <v>383</v>
      </c>
      <c r="AE37" s="19">
        <v>0</v>
      </c>
      <c r="AF37" s="7" t="s">
        <v>3</v>
      </c>
      <c r="AG37" s="19">
        <v>0</v>
      </c>
      <c r="AH37" s="7" t="s">
        <v>3</v>
      </c>
      <c r="AI37" s="7" t="s">
        <v>10</v>
      </c>
      <c r="AJ37" s="7" t="s">
        <v>383</v>
      </c>
      <c r="AK37" s="19">
        <f t="shared" si="2"/>
        <v>1560.7800000000002</v>
      </c>
      <c r="AL37" s="7" t="s">
        <v>387</v>
      </c>
      <c r="AM37" s="19">
        <f t="shared" si="3"/>
        <v>2401.2000000000003</v>
      </c>
      <c r="AN37" s="7" t="s">
        <v>4</v>
      </c>
      <c r="AO37" s="19">
        <v>600</v>
      </c>
      <c r="AP37" s="7" t="s">
        <v>3</v>
      </c>
      <c r="AQ37" s="7" t="s">
        <v>10</v>
      </c>
      <c r="AR37" s="7" t="s">
        <v>383</v>
      </c>
      <c r="AS37" s="7" t="s">
        <v>10</v>
      </c>
    </row>
    <row r="38" spans="1:45" s="11" customFormat="1" ht="22.5" customHeight="1">
      <c r="A38" s="17"/>
      <c r="B38" s="4" t="s">
        <v>5</v>
      </c>
      <c r="C38" s="4">
        <v>7</v>
      </c>
      <c r="D38" s="5" t="s">
        <v>423</v>
      </c>
      <c r="E38" s="5" t="s">
        <v>45</v>
      </c>
      <c r="F38" s="5" t="s">
        <v>358</v>
      </c>
      <c r="G38" s="6" t="s">
        <v>101</v>
      </c>
      <c r="H38" s="6" t="s">
        <v>23</v>
      </c>
      <c r="I38" s="6" t="s">
        <v>102</v>
      </c>
      <c r="J38" s="6" t="s">
        <v>354</v>
      </c>
      <c r="K38" s="19">
        <v>34000</v>
      </c>
      <c r="L38" s="19">
        <v>25072.858249999997</v>
      </c>
      <c r="M38" s="7" t="s">
        <v>10</v>
      </c>
      <c r="N38" s="7" t="s">
        <v>10</v>
      </c>
      <c r="O38" s="7" t="s">
        <v>383</v>
      </c>
      <c r="P38" s="7" t="s">
        <v>10</v>
      </c>
      <c r="Q38" s="7" t="s">
        <v>10</v>
      </c>
      <c r="R38" s="7" t="s">
        <v>383</v>
      </c>
      <c r="S38" s="19">
        <f t="shared" si="0"/>
        <v>45333.333333333328</v>
      </c>
      <c r="T38" s="7" t="s">
        <v>3</v>
      </c>
      <c r="U38" s="19">
        <v>0</v>
      </c>
      <c r="V38" s="7" t="s">
        <v>387</v>
      </c>
      <c r="W38" s="19">
        <f t="shared" si="1"/>
        <v>5666.6666666666661</v>
      </c>
      <c r="X38" s="7" t="s">
        <v>386</v>
      </c>
      <c r="Y38" s="7" t="s">
        <v>10</v>
      </c>
      <c r="Z38" s="7" t="s">
        <v>383</v>
      </c>
      <c r="AA38" s="7" t="s">
        <v>10</v>
      </c>
      <c r="AB38" s="7" t="s">
        <v>383</v>
      </c>
      <c r="AC38" s="7" t="s">
        <v>10</v>
      </c>
      <c r="AD38" s="7" t="s">
        <v>383</v>
      </c>
      <c r="AE38" s="19">
        <v>0</v>
      </c>
      <c r="AF38" s="7" t="s">
        <v>3</v>
      </c>
      <c r="AG38" s="19">
        <v>0</v>
      </c>
      <c r="AH38" s="7" t="s">
        <v>3</v>
      </c>
      <c r="AI38" s="7" t="s">
        <v>10</v>
      </c>
      <c r="AJ38" s="7" t="s">
        <v>383</v>
      </c>
      <c r="AK38" s="19">
        <f t="shared" si="2"/>
        <v>1560.7800000000002</v>
      </c>
      <c r="AL38" s="7" t="s">
        <v>387</v>
      </c>
      <c r="AM38" s="19">
        <f t="shared" si="3"/>
        <v>2401.2000000000003</v>
      </c>
      <c r="AN38" s="7" t="s">
        <v>4</v>
      </c>
      <c r="AO38" s="19">
        <v>600</v>
      </c>
      <c r="AP38" s="7" t="s">
        <v>3</v>
      </c>
      <c r="AQ38" s="7" t="s">
        <v>10</v>
      </c>
      <c r="AR38" s="7" t="s">
        <v>383</v>
      </c>
      <c r="AS38" s="7" t="s">
        <v>10</v>
      </c>
    </row>
    <row r="39" spans="1:45" s="11" customFormat="1" ht="22.5" customHeight="1">
      <c r="A39" s="17"/>
      <c r="B39" s="4" t="s">
        <v>5</v>
      </c>
      <c r="C39" s="4">
        <v>7</v>
      </c>
      <c r="D39" s="5" t="s">
        <v>424</v>
      </c>
      <c r="E39" s="5" t="s">
        <v>45</v>
      </c>
      <c r="F39" s="5" t="s">
        <v>355</v>
      </c>
      <c r="G39" s="6" t="s">
        <v>425</v>
      </c>
      <c r="H39" s="6" t="s">
        <v>426</v>
      </c>
      <c r="I39" s="6" t="s">
        <v>427</v>
      </c>
      <c r="J39" s="6" t="s">
        <v>354</v>
      </c>
      <c r="K39" s="19">
        <v>34000</v>
      </c>
      <c r="L39" s="19">
        <v>25072.856249999997</v>
      </c>
      <c r="M39" s="7" t="s">
        <v>10</v>
      </c>
      <c r="N39" s="7" t="s">
        <v>10</v>
      </c>
      <c r="O39" s="7" t="s">
        <v>383</v>
      </c>
      <c r="P39" s="7" t="s">
        <v>10</v>
      </c>
      <c r="Q39" s="7" t="s">
        <v>10</v>
      </c>
      <c r="R39" s="7" t="s">
        <v>383</v>
      </c>
      <c r="S39" s="19">
        <f t="shared" si="0"/>
        <v>45333.333333333328</v>
      </c>
      <c r="T39" s="7" t="s">
        <v>3</v>
      </c>
      <c r="U39" s="19">
        <v>0</v>
      </c>
      <c r="V39" s="7" t="s">
        <v>387</v>
      </c>
      <c r="W39" s="19">
        <f t="shared" si="1"/>
        <v>5666.6666666666661</v>
      </c>
      <c r="X39" s="7" t="s">
        <v>386</v>
      </c>
      <c r="Y39" s="7" t="s">
        <v>10</v>
      </c>
      <c r="Z39" s="7" t="s">
        <v>383</v>
      </c>
      <c r="AA39" s="7" t="s">
        <v>10</v>
      </c>
      <c r="AB39" s="7" t="s">
        <v>383</v>
      </c>
      <c r="AC39" s="7" t="s">
        <v>10</v>
      </c>
      <c r="AD39" s="7" t="s">
        <v>383</v>
      </c>
      <c r="AE39" s="19">
        <v>0</v>
      </c>
      <c r="AF39" s="7" t="s">
        <v>3</v>
      </c>
      <c r="AG39" s="19">
        <v>0</v>
      </c>
      <c r="AH39" s="7" t="s">
        <v>3</v>
      </c>
      <c r="AI39" s="7" t="s">
        <v>10</v>
      </c>
      <c r="AJ39" s="7" t="s">
        <v>383</v>
      </c>
      <c r="AK39" s="19">
        <f t="shared" si="2"/>
        <v>1560.7800000000002</v>
      </c>
      <c r="AL39" s="7" t="s">
        <v>387</v>
      </c>
      <c r="AM39" s="19">
        <f t="shared" si="3"/>
        <v>2401.2000000000003</v>
      </c>
      <c r="AN39" s="7" t="s">
        <v>4</v>
      </c>
      <c r="AO39" s="19">
        <v>600</v>
      </c>
      <c r="AP39" s="7" t="s">
        <v>3</v>
      </c>
      <c r="AQ39" s="7" t="s">
        <v>10</v>
      </c>
      <c r="AR39" s="7" t="s">
        <v>383</v>
      </c>
      <c r="AS39" s="7" t="s">
        <v>10</v>
      </c>
    </row>
    <row r="40" spans="1:45" s="11" customFormat="1" ht="28.5">
      <c r="A40" s="17"/>
      <c r="B40" s="4" t="s">
        <v>5</v>
      </c>
      <c r="C40" s="4">
        <v>7</v>
      </c>
      <c r="D40" s="9" t="s">
        <v>107</v>
      </c>
      <c r="E40" s="9" t="s">
        <v>107</v>
      </c>
      <c r="F40" s="9" t="s">
        <v>356</v>
      </c>
      <c r="G40" s="6" t="s">
        <v>34</v>
      </c>
      <c r="H40" s="6" t="s">
        <v>108</v>
      </c>
      <c r="I40" s="6" t="s">
        <v>109</v>
      </c>
      <c r="J40" s="6" t="s">
        <v>353</v>
      </c>
      <c r="K40" s="19">
        <v>34000</v>
      </c>
      <c r="L40" s="19">
        <v>25072.856249999997</v>
      </c>
      <c r="M40" s="7" t="s">
        <v>10</v>
      </c>
      <c r="N40" s="7" t="s">
        <v>10</v>
      </c>
      <c r="O40" s="7" t="s">
        <v>383</v>
      </c>
      <c r="P40" s="7" t="s">
        <v>10</v>
      </c>
      <c r="Q40" s="7" t="s">
        <v>10</v>
      </c>
      <c r="R40" s="7" t="s">
        <v>383</v>
      </c>
      <c r="S40" s="19">
        <f t="shared" si="0"/>
        <v>45333.333333333328</v>
      </c>
      <c r="T40" s="7" t="s">
        <v>3</v>
      </c>
      <c r="U40" s="19">
        <v>0</v>
      </c>
      <c r="V40" s="7" t="s">
        <v>387</v>
      </c>
      <c r="W40" s="19">
        <f t="shared" si="1"/>
        <v>5666.6666666666661</v>
      </c>
      <c r="X40" s="7" t="s">
        <v>386</v>
      </c>
      <c r="Y40" s="7" t="s">
        <v>10</v>
      </c>
      <c r="Z40" s="7" t="s">
        <v>383</v>
      </c>
      <c r="AA40" s="7" t="s">
        <v>10</v>
      </c>
      <c r="AB40" s="7" t="s">
        <v>383</v>
      </c>
      <c r="AC40" s="7" t="s">
        <v>10</v>
      </c>
      <c r="AD40" s="7" t="s">
        <v>383</v>
      </c>
      <c r="AE40" s="19">
        <v>0</v>
      </c>
      <c r="AF40" s="7" t="s">
        <v>3</v>
      </c>
      <c r="AG40" s="19">
        <v>0</v>
      </c>
      <c r="AH40" s="7" t="s">
        <v>3</v>
      </c>
      <c r="AI40" s="7" t="s">
        <v>10</v>
      </c>
      <c r="AJ40" s="7" t="s">
        <v>383</v>
      </c>
      <c r="AK40" s="19">
        <f t="shared" si="2"/>
        <v>1560.7800000000002</v>
      </c>
      <c r="AL40" s="7" t="s">
        <v>387</v>
      </c>
      <c r="AM40" s="19">
        <f t="shared" si="3"/>
        <v>2401.2000000000003</v>
      </c>
      <c r="AN40" s="7" t="s">
        <v>4</v>
      </c>
      <c r="AO40" s="19">
        <v>600</v>
      </c>
      <c r="AP40" s="7" t="s">
        <v>3</v>
      </c>
      <c r="AQ40" s="7" t="s">
        <v>10</v>
      </c>
      <c r="AR40" s="7" t="s">
        <v>383</v>
      </c>
      <c r="AS40" s="7" t="s">
        <v>10</v>
      </c>
    </row>
    <row r="41" spans="1:45" s="11" customFormat="1" ht="28.5">
      <c r="A41" s="17"/>
      <c r="B41" s="4" t="s">
        <v>5</v>
      </c>
      <c r="C41" s="4">
        <v>6</v>
      </c>
      <c r="D41" s="9" t="s">
        <v>110</v>
      </c>
      <c r="E41" s="9" t="s">
        <v>110</v>
      </c>
      <c r="F41" s="5" t="s">
        <v>360</v>
      </c>
      <c r="G41" s="6" t="s">
        <v>111</v>
      </c>
      <c r="H41" s="6" t="s">
        <v>112</v>
      </c>
      <c r="I41" s="6" t="s">
        <v>113</v>
      </c>
      <c r="J41" s="6" t="s">
        <v>353</v>
      </c>
      <c r="K41" s="19">
        <v>40600</v>
      </c>
      <c r="L41" s="19">
        <v>29692.858249999997</v>
      </c>
      <c r="M41" s="7" t="s">
        <v>10</v>
      </c>
      <c r="N41" s="7" t="s">
        <v>10</v>
      </c>
      <c r="O41" s="7" t="s">
        <v>383</v>
      </c>
      <c r="P41" s="7" t="s">
        <v>10</v>
      </c>
      <c r="Q41" s="7" t="s">
        <v>10</v>
      </c>
      <c r="R41" s="7" t="s">
        <v>383</v>
      </c>
      <c r="S41" s="19">
        <f t="shared" si="0"/>
        <v>54133.333333333328</v>
      </c>
      <c r="T41" s="7" t="s">
        <v>3</v>
      </c>
      <c r="U41" s="19">
        <v>0</v>
      </c>
      <c r="V41" s="7" t="s">
        <v>387</v>
      </c>
      <c r="W41" s="19">
        <f t="shared" si="1"/>
        <v>6766.6666666666661</v>
      </c>
      <c r="X41" s="7" t="s">
        <v>386</v>
      </c>
      <c r="Y41" s="7" t="s">
        <v>10</v>
      </c>
      <c r="Z41" s="7" t="s">
        <v>383</v>
      </c>
      <c r="AA41" s="7" t="s">
        <v>10</v>
      </c>
      <c r="AB41" s="7" t="s">
        <v>383</v>
      </c>
      <c r="AC41" s="7" t="s">
        <v>10</v>
      </c>
      <c r="AD41" s="7" t="s">
        <v>383</v>
      </c>
      <c r="AE41" s="19">
        <v>0</v>
      </c>
      <c r="AF41" s="7" t="s">
        <v>3</v>
      </c>
      <c r="AG41" s="19">
        <v>0</v>
      </c>
      <c r="AH41" s="7" t="s">
        <v>3</v>
      </c>
      <c r="AI41" s="7" t="s">
        <v>10</v>
      </c>
      <c r="AJ41" s="7" t="s">
        <v>383</v>
      </c>
      <c r="AK41" s="19">
        <f t="shared" si="2"/>
        <v>1560.7800000000002</v>
      </c>
      <c r="AL41" s="7" t="s">
        <v>387</v>
      </c>
      <c r="AM41" s="19">
        <f t="shared" si="3"/>
        <v>2401.2000000000003</v>
      </c>
      <c r="AN41" s="7" t="s">
        <v>4</v>
      </c>
      <c r="AO41" s="19">
        <v>600</v>
      </c>
      <c r="AP41" s="7" t="s">
        <v>3</v>
      </c>
      <c r="AQ41" s="7" t="s">
        <v>10</v>
      </c>
      <c r="AR41" s="7" t="s">
        <v>383</v>
      </c>
      <c r="AS41" s="7" t="s">
        <v>10</v>
      </c>
    </row>
    <row r="42" spans="1:45" s="11" customFormat="1" ht="22.5" customHeight="1">
      <c r="A42" s="17"/>
      <c r="B42" s="4" t="s">
        <v>5</v>
      </c>
      <c r="C42" s="4">
        <v>6</v>
      </c>
      <c r="D42" s="12" t="s">
        <v>115</v>
      </c>
      <c r="E42" s="13" t="s">
        <v>114</v>
      </c>
      <c r="F42" s="5" t="s">
        <v>357</v>
      </c>
      <c r="G42" s="14" t="s">
        <v>116</v>
      </c>
      <c r="H42" s="6" t="s">
        <v>117</v>
      </c>
      <c r="I42" s="6" t="s">
        <v>118</v>
      </c>
      <c r="J42" s="6" t="s">
        <v>354</v>
      </c>
      <c r="K42" s="19">
        <v>39500</v>
      </c>
      <c r="L42" s="19">
        <v>28922.858249999997</v>
      </c>
      <c r="M42" s="7" t="s">
        <v>10</v>
      </c>
      <c r="N42" s="7" t="s">
        <v>10</v>
      </c>
      <c r="O42" s="7" t="s">
        <v>383</v>
      </c>
      <c r="P42" s="7" t="s">
        <v>10</v>
      </c>
      <c r="Q42" s="7" t="s">
        <v>10</v>
      </c>
      <c r="R42" s="7" t="s">
        <v>383</v>
      </c>
      <c r="S42" s="19">
        <f t="shared" si="0"/>
        <v>52666.666666666672</v>
      </c>
      <c r="T42" s="7" t="s">
        <v>3</v>
      </c>
      <c r="U42" s="19">
        <v>41</v>
      </c>
      <c r="V42" s="7" t="s">
        <v>387</v>
      </c>
      <c r="W42" s="19">
        <f t="shared" si="1"/>
        <v>6583.3333333333339</v>
      </c>
      <c r="X42" s="7" t="s">
        <v>386</v>
      </c>
      <c r="Y42" s="7" t="s">
        <v>10</v>
      </c>
      <c r="Z42" s="7" t="s">
        <v>383</v>
      </c>
      <c r="AA42" s="7" t="s">
        <v>10</v>
      </c>
      <c r="AB42" s="7" t="s">
        <v>383</v>
      </c>
      <c r="AC42" s="7" t="s">
        <v>10</v>
      </c>
      <c r="AD42" s="7" t="s">
        <v>383</v>
      </c>
      <c r="AE42" s="19">
        <f>K42/30*25</f>
        <v>32916.666666666672</v>
      </c>
      <c r="AF42" s="7" t="s">
        <v>3</v>
      </c>
      <c r="AG42" s="19">
        <v>0</v>
      </c>
      <c r="AH42" s="7" t="s">
        <v>3</v>
      </c>
      <c r="AI42" s="7" t="s">
        <v>10</v>
      </c>
      <c r="AJ42" s="7" t="s">
        <v>383</v>
      </c>
      <c r="AK42" s="19">
        <f t="shared" si="2"/>
        <v>1560.7800000000002</v>
      </c>
      <c r="AL42" s="7" t="s">
        <v>387</v>
      </c>
      <c r="AM42" s="19">
        <f t="shared" si="3"/>
        <v>2401.2000000000003</v>
      </c>
      <c r="AN42" s="7" t="s">
        <v>4</v>
      </c>
      <c r="AO42" s="19">
        <v>600</v>
      </c>
      <c r="AP42" s="7" t="s">
        <v>3</v>
      </c>
      <c r="AQ42" s="7" t="s">
        <v>10</v>
      </c>
      <c r="AR42" s="7" t="s">
        <v>383</v>
      </c>
      <c r="AS42" s="7" t="s">
        <v>10</v>
      </c>
    </row>
    <row r="43" spans="1:45" s="11" customFormat="1" ht="22.5" customHeight="1">
      <c r="A43" s="17"/>
      <c r="B43" s="4" t="s">
        <v>5</v>
      </c>
      <c r="C43" s="4">
        <v>6</v>
      </c>
      <c r="D43" s="12" t="s">
        <v>115</v>
      </c>
      <c r="E43" s="13" t="s">
        <v>114</v>
      </c>
      <c r="F43" s="5" t="s">
        <v>357</v>
      </c>
      <c r="G43" s="14" t="s">
        <v>119</v>
      </c>
      <c r="H43" s="6" t="s">
        <v>100</v>
      </c>
      <c r="I43" s="6" t="s">
        <v>120</v>
      </c>
      <c r="J43" s="6" t="s">
        <v>354</v>
      </c>
      <c r="K43" s="19">
        <v>38900</v>
      </c>
      <c r="L43" s="19">
        <v>28502.858249999997</v>
      </c>
      <c r="M43" s="7" t="s">
        <v>10</v>
      </c>
      <c r="N43" s="7" t="s">
        <v>10</v>
      </c>
      <c r="O43" s="7" t="s">
        <v>383</v>
      </c>
      <c r="P43" s="7" t="s">
        <v>10</v>
      </c>
      <c r="Q43" s="7" t="s">
        <v>10</v>
      </c>
      <c r="R43" s="7" t="s">
        <v>383</v>
      </c>
      <c r="S43" s="19">
        <f t="shared" si="0"/>
        <v>51866.666666666672</v>
      </c>
      <c r="T43" s="7" t="s">
        <v>3</v>
      </c>
      <c r="U43" s="19">
        <v>23</v>
      </c>
      <c r="V43" s="7" t="s">
        <v>387</v>
      </c>
      <c r="W43" s="19">
        <f t="shared" si="1"/>
        <v>6483.3333333333339</v>
      </c>
      <c r="X43" s="7" t="s">
        <v>386</v>
      </c>
      <c r="Y43" s="7" t="s">
        <v>10</v>
      </c>
      <c r="Z43" s="7" t="s">
        <v>383</v>
      </c>
      <c r="AA43" s="7" t="s">
        <v>10</v>
      </c>
      <c r="AB43" s="7" t="s">
        <v>383</v>
      </c>
      <c r="AC43" s="7" t="s">
        <v>10</v>
      </c>
      <c r="AD43" s="7" t="s">
        <v>383</v>
      </c>
      <c r="AE43" s="19">
        <f>K43/30*15</f>
        <v>19450</v>
      </c>
      <c r="AF43" s="7" t="s">
        <v>3</v>
      </c>
      <c r="AG43" s="19">
        <v>0</v>
      </c>
      <c r="AH43" s="7" t="s">
        <v>3</v>
      </c>
      <c r="AI43" s="7" t="s">
        <v>10</v>
      </c>
      <c r="AJ43" s="7" t="s">
        <v>383</v>
      </c>
      <c r="AK43" s="19">
        <f t="shared" si="2"/>
        <v>1560.7800000000002</v>
      </c>
      <c r="AL43" s="7" t="s">
        <v>387</v>
      </c>
      <c r="AM43" s="19">
        <f t="shared" si="3"/>
        <v>2401.2000000000003</v>
      </c>
      <c r="AN43" s="7" t="s">
        <v>4</v>
      </c>
      <c r="AO43" s="19">
        <v>600</v>
      </c>
      <c r="AP43" s="7" t="s">
        <v>3</v>
      </c>
      <c r="AQ43" s="7" t="s">
        <v>10</v>
      </c>
      <c r="AR43" s="7" t="s">
        <v>383</v>
      </c>
      <c r="AS43" s="7" t="s">
        <v>10</v>
      </c>
    </row>
    <row r="44" spans="1:45" s="11" customFormat="1" ht="22.5" customHeight="1">
      <c r="A44" s="17"/>
      <c r="B44" s="4" t="s">
        <v>5</v>
      </c>
      <c r="C44" s="4">
        <v>6</v>
      </c>
      <c r="D44" s="12" t="s">
        <v>115</v>
      </c>
      <c r="E44" s="13" t="s">
        <v>114</v>
      </c>
      <c r="F44" s="5" t="s">
        <v>357</v>
      </c>
      <c r="G44" s="14" t="s">
        <v>121</v>
      </c>
      <c r="H44" s="6" t="s">
        <v>122</v>
      </c>
      <c r="I44" s="6" t="s">
        <v>123</v>
      </c>
      <c r="J44" s="6" t="s">
        <v>354</v>
      </c>
      <c r="K44" s="19">
        <v>37500</v>
      </c>
      <c r="L44" s="19">
        <v>27522.858249999997</v>
      </c>
      <c r="M44" s="7" t="s">
        <v>10</v>
      </c>
      <c r="N44" s="7" t="s">
        <v>10</v>
      </c>
      <c r="O44" s="7" t="s">
        <v>383</v>
      </c>
      <c r="P44" s="7" t="s">
        <v>10</v>
      </c>
      <c r="Q44" s="7" t="s">
        <v>10</v>
      </c>
      <c r="R44" s="7" t="s">
        <v>383</v>
      </c>
      <c r="S44" s="19">
        <f t="shared" si="0"/>
        <v>50000</v>
      </c>
      <c r="T44" s="7" t="s">
        <v>3</v>
      </c>
      <c r="U44" s="19">
        <v>54.5</v>
      </c>
      <c r="V44" s="7" t="s">
        <v>387</v>
      </c>
      <c r="W44" s="19">
        <f t="shared" si="1"/>
        <v>6250</v>
      </c>
      <c r="X44" s="7" t="s">
        <v>386</v>
      </c>
      <c r="Y44" s="7" t="s">
        <v>10</v>
      </c>
      <c r="Z44" s="7" t="s">
        <v>383</v>
      </c>
      <c r="AA44" s="7" t="s">
        <v>10</v>
      </c>
      <c r="AB44" s="7" t="s">
        <v>383</v>
      </c>
      <c r="AC44" s="7" t="s">
        <v>10</v>
      </c>
      <c r="AD44" s="7" t="s">
        <v>383</v>
      </c>
      <c r="AE44" s="19">
        <f>K44/30*30</f>
        <v>37500</v>
      </c>
      <c r="AF44" s="7" t="s">
        <v>3</v>
      </c>
      <c r="AG44" s="19">
        <v>0</v>
      </c>
      <c r="AH44" s="7" t="s">
        <v>3</v>
      </c>
      <c r="AI44" s="7" t="s">
        <v>10</v>
      </c>
      <c r="AJ44" s="7" t="s">
        <v>383</v>
      </c>
      <c r="AK44" s="19">
        <f t="shared" si="2"/>
        <v>1560.7800000000002</v>
      </c>
      <c r="AL44" s="7" t="s">
        <v>387</v>
      </c>
      <c r="AM44" s="19">
        <f t="shared" si="3"/>
        <v>2401.2000000000003</v>
      </c>
      <c r="AN44" s="7" t="s">
        <v>4</v>
      </c>
      <c r="AO44" s="19">
        <v>600</v>
      </c>
      <c r="AP44" s="7" t="s">
        <v>3</v>
      </c>
      <c r="AQ44" s="7" t="s">
        <v>10</v>
      </c>
      <c r="AR44" s="7" t="s">
        <v>383</v>
      </c>
      <c r="AS44" s="7" t="s">
        <v>10</v>
      </c>
    </row>
    <row r="45" spans="1:45" s="11" customFormat="1" ht="22.5" customHeight="1">
      <c r="A45" s="17"/>
      <c r="B45" s="4" t="s">
        <v>5</v>
      </c>
      <c r="C45" s="4">
        <v>6</v>
      </c>
      <c r="D45" s="12" t="s">
        <v>115</v>
      </c>
      <c r="E45" s="13" t="s">
        <v>114</v>
      </c>
      <c r="F45" s="5" t="s">
        <v>357</v>
      </c>
      <c r="G45" s="14" t="s">
        <v>124</v>
      </c>
      <c r="H45" s="6" t="s">
        <v>55</v>
      </c>
      <c r="I45" s="6" t="s">
        <v>67</v>
      </c>
      <c r="J45" s="6" t="s">
        <v>354</v>
      </c>
      <c r="K45" s="19">
        <v>37500</v>
      </c>
      <c r="L45" s="19">
        <v>27522.858249999997</v>
      </c>
      <c r="M45" s="7" t="s">
        <v>10</v>
      </c>
      <c r="N45" s="7" t="s">
        <v>10</v>
      </c>
      <c r="O45" s="7" t="s">
        <v>383</v>
      </c>
      <c r="P45" s="7" t="s">
        <v>10</v>
      </c>
      <c r="Q45" s="7" t="s">
        <v>10</v>
      </c>
      <c r="R45" s="7" t="s">
        <v>383</v>
      </c>
      <c r="S45" s="19">
        <f t="shared" si="0"/>
        <v>50000</v>
      </c>
      <c r="T45" s="7" t="s">
        <v>3</v>
      </c>
      <c r="U45" s="19">
        <v>27.5</v>
      </c>
      <c r="V45" s="7" t="s">
        <v>387</v>
      </c>
      <c r="W45" s="19">
        <f t="shared" si="1"/>
        <v>6250</v>
      </c>
      <c r="X45" s="7" t="s">
        <v>386</v>
      </c>
      <c r="Y45" s="7" t="s">
        <v>10</v>
      </c>
      <c r="Z45" s="7" t="s">
        <v>383</v>
      </c>
      <c r="AA45" s="7" t="s">
        <v>10</v>
      </c>
      <c r="AB45" s="7" t="s">
        <v>383</v>
      </c>
      <c r="AC45" s="7" t="s">
        <v>10</v>
      </c>
      <c r="AD45" s="7" t="s">
        <v>383</v>
      </c>
      <c r="AE45" s="19">
        <f>K45/30*20</f>
        <v>25000</v>
      </c>
      <c r="AF45" s="7" t="s">
        <v>3</v>
      </c>
      <c r="AG45" s="19">
        <v>0</v>
      </c>
      <c r="AH45" s="7" t="s">
        <v>3</v>
      </c>
      <c r="AI45" s="7" t="s">
        <v>10</v>
      </c>
      <c r="AJ45" s="7" t="s">
        <v>383</v>
      </c>
      <c r="AK45" s="19">
        <f t="shared" si="2"/>
        <v>1560.7800000000002</v>
      </c>
      <c r="AL45" s="7" t="s">
        <v>387</v>
      </c>
      <c r="AM45" s="19">
        <f t="shared" si="3"/>
        <v>2401.2000000000003</v>
      </c>
      <c r="AN45" s="7" t="s">
        <v>4</v>
      </c>
      <c r="AO45" s="19">
        <v>600</v>
      </c>
      <c r="AP45" s="7" t="s">
        <v>3</v>
      </c>
      <c r="AQ45" s="7" t="s">
        <v>10</v>
      </c>
      <c r="AR45" s="7" t="s">
        <v>383</v>
      </c>
      <c r="AS45" s="7" t="s">
        <v>10</v>
      </c>
    </row>
    <row r="46" spans="1:45" s="11" customFormat="1" ht="22.5" customHeight="1">
      <c r="A46" s="17"/>
      <c r="B46" s="4" t="s">
        <v>5</v>
      </c>
      <c r="C46" s="4">
        <v>6</v>
      </c>
      <c r="D46" s="12" t="s">
        <v>115</v>
      </c>
      <c r="E46" s="13" t="s">
        <v>114</v>
      </c>
      <c r="F46" s="5" t="s">
        <v>357</v>
      </c>
      <c r="G46" s="14" t="s">
        <v>125</v>
      </c>
      <c r="H46" s="6" t="s">
        <v>126</v>
      </c>
      <c r="I46" s="6" t="s">
        <v>127</v>
      </c>
      <c r="J46" s="6" t="s">
        <v>354</v>
      </c>
      <c r="K46" s="19">
        <v>37500</v>
      </c>
      <c r="L46" s="19">
        <v>27522.858249999997</v>
      </c>
      <c r="M46" s="7" t="s">
        <v>10</v>
      </c>
      <c r="N46" s="7" t="s">
        <v>10</v>
      </c>
      <c r="O46" s="7" t="s">
        <v>383</v>
      </c>
      <c r="P46" s="7" t="s">
        <v>10</v>
      </c>
      <c r="Q46" s="7" t="s">
        <v>10</v>
      </c>
      <c r="R46" s="7" t="s">
        <v>383</v>
      </c>
      <c r="S46" s="19">
        <f t="shared" si="0"/>
        <v>50000</v>
      </c>
      <c r="T46" s="7" t="s">
        <v>3</v>
      </c>
      <c r="U46" s="19">
        <v>27.5</v>
      </c>
      <c r="V46" s="7" t="s">
        <v>387</v>
      </c>
      <c r="W46" s="19">
        <f t="shared" si="1"/>
        <v>6250</v>
      </c>
      <c r="X46" s="7" t="s">
        <v>386</v>
      </c>
      <c r="Y46" s="7" t="s">
        <v>10</v>
      </c>
      <c r="Z46" s="7" t="s">
        <v>383</v>
      </c>
      <c r="AA46" s="7" t="s">
        <v>10</v>
      </c>
      <c r="AB46" s="7" t="s">
        <v>383</v>
      </c>
      <c r="AC46" s="7" t="s">
        <v>10</v>
      </c>
      <c r="AD46" s="7" t="s">
        <v>383</v>
      </c>
      <c r="AE46" s="19">
        <f t="shared" ref="AE46:AE61" si="4">K46/30*20</f>
        <v>25000</v>
      </c>
      <c r="AF46" s="7" t="s">
        <v>3</v>
      </c>
      <c r="AG46" s="19">
        <v>0</v>
      </c>
      <c r="AH46" s="7" t="s">
        <v>3</v>
      </c>
      <c r="AI46" s="7" t="s">
        <v>10</v>
      </c>
      <c r="AJ46" s="7" t="s">
        <v>383</v>
      </c>
      <c r="AK46" s="19">
        <f t="shared" si="2"/>
        <v>1560.7800000000002</v>
      </c>
      <c r="AL46" s="7" t="s">
        <v>387</v>
      </c>
      <c r="AM46" s="19">
        <f t="shared" si="3"/>
        <v>2401.2000000000003</v>
      </c>
      <c r="AN46" s="7" t="s">
        <v>4</v>
      </c>
      <c r="AO46" s="19">
        <v>600</v>
      </c>
      <c r="AP46" s="7" t="s">
        <v>3</v>
      </c>
      <c r="AQ46" s="7" t="s">
        <v>10</v>
      </c>
      <c r="AR46" s="7" t="s">
        <v>383</v>
      </c>
      <c r="AS46" s="7" t="s">
        <v>10</v>
      </c>
    </row>
    <row r="47" spans="1:45" s="11" customFormat="1" ht="22.5" customHeight="1">
      <c r="A47" s="17"/>
      <c r="B47" s="4" t="s">
        <v>5</v>
      </c>
      <c r="C47" s="4">
        <v>6</v>
      </c>
      <c r="D47" s="12" t="s">
        <v>115</v>
      </c>
      <c r="E47" s="13" t="s">
        <v>114</v>
      </c>
      <c r="F47" s="5" t="s">
        <v>357</v>
      </c>
      <c r="G47" s="14" t="s">
        <v>128</v>
      </c>
      <c r="H47" s="6" t="s">
        <v>129</v>
      </c>
      <c r="I47" s="6" t="s">
        <v>130</v>
      </c>
      <c r="J47" s="6" t="s">
        <v>354</v>
      </c>
      <c r="K47" s="19">
        <v>36100</v>
      </c>
      <c r="L47" s="19">
        <v>26542.858249999997</v>
      </c>
      <c r="M47" s="7" t="s">
        <v>10</v>
      </c>
      <c r="N47" s="7" t="s">
        <v>10</v>
      </c>
      <c r="O47" s="7" t="s">
        <v>383</v>
      </c>
      <c r="P47" s="7" t="s">
        <v>10</v>
      </c>
      <c r="Q47" s="7" t="s">
        <v>10</v>
      </c>
      <c r="R47" s="7" t="s">
        <v>383</v>
      </c>
      <c r="S47" s="19">
        <f t="shared" si="0"/>
        <v>48133.333333333328</v>
      </c>
      <c r="T47" s="7" t="s">
        <v>3</v>
      </c>
      <c r="U47" s="19">
        <v>54.5</v>
      </c>
      <c r="V47" s="7" t="s">
        <v>387</v>
      </c>
      <c r="W47" s="19">
        <f t="shared" si="1"/>
        <v>6016.6666666666661</v>
      </c>
      <c r="X47" s="7" t="s">
        <v>386</v>
      </c>
      <c r="Y47" s="7" t="s">
        <v>10</v>
      </c>
      <c r="Z47" s="7" t="s">
        <v>383</v>
      </c>
      <c r="AA47" s="7" t="s">
        <v>10</v>
      </c>
      <c r="AB47" s="7" t="s">
        <v>383</v>
      </c>
      <c r="AC47" s="7" t="s">
        <v>10</v>
      </c>
      <c r="AD47" s="7" t="s">
        <v>383</v>
      </c>
      <c r="AE47" s="19">
        <f>K47/30*25</f>
        <v>30083.333333333332</v>
      </c>
      <c r="AF47" s="7" t="s">
        <v>3</v>
      </c>
      <c r="AG47" s="19">
        <v>0</v>
      </c>
      <c r="AH47" s="7" t="s">
        <v>3</v>
      </c>
      <c r="AI47" s="7" t="s">
        <v>10</v>
      </c>
      <c r="AJ47" s="7" t="s">
        <v>383</v>
      </c>
      <c r="AK47" s="19">
        <f t="shared" si="2"/>
        <v>1560.7800000000002</v>
      </c>
      <c r="AL47" s="7" t="s">
        <v>387</v>
      </c>
      <c r="AM47" s="19">
        <f t="shared" si="3"/>
        <v>2401.2000000000003</v>
      </c>
      <c r="AN47" s="7" t="s">
        <v>4</v>
      </c>
      <c r="AO47" s="19">
        <v>600</v>
      </c>
      <c r="AP47" s="7" t="s">
        <v>3</v>
      </c>
      <c r="AQ47" s="7" t="s">
        <v>10</v>
      </c>
      <c r="AR47" s="7" t="s">
        <v>383</v>
      </c>
      <c r="AS47" s="7" t="s">
        <v>10</v>
      </c>
    </row>
    <row r="48" spans="1:45" s="11" customFormat="1" ht="22.5" customHeight="1">
      <c r="A48" s="17"/>
      <c r="B48" s="4" t="s">
        <v>5</v>
      </c>
      <c r="C48" s="4">
        <v>6</v>
      </c>
      <c r="D48" s="12" t="s">
        <v>131</v>
      </c>
      <c r="E48" s="13" t="s">
        <v>114</v>
      </c>
      <c r="F48" s="5" t="s">
        <v>357</v>
      </c>
      <c r="G48" s="14" t="s">
        <v>132</v>
      </c>
      <c r="H48" s="6" t="s">
        <v>133</v>
      </c>
      <c r="I48" s="6" t="s">
        <v>134</v>
      </c>
      <c r="J48" s="6" t="s">
        <v>353</v>
      </c>
      <c r="K48" s="19">
        <v>35900</v>
      </c>
      <c r="L48" s="19">
        <v>26402.858249999997</v>
      </c>
      <c r="M48" s="7" t="s">
        <v>10</v>
      </c>
      <c r="N48" s="7" t="s">
        <v>10</v>
      </c>
      <c r="O48" s="7" t="s">
        <v>383</v>
      </c>
      <c r="P48" s="7" t="s">
        <v>10</v>
      </c>
      <c r="Q48" s="7" t="s">
        <v>10</v>
      </c>
      <c r="R48" s="7" t="s">
        <v>383</v>
      </c>
      <c r="S48" s="19">
        <f t="shared" si="0"/>
        <v>47866.666666666672</v>
      </c>
      <c r="T48" s="7" t="s">
        <v>3</v>
      </c>
      <c r="U48" s="19">
        <v>54.5</v>
      </c>
      <c r="V48" s="7" t="s">
        <v>387</v>
      </c>
      <c r="W48" s="19">
        <f t="shared" si="1"/>
        <v>5983.3333333333339</v>
      </c>
      <c r="X48" s="7" t="s">
        <v>386</v>
      </c>
      <c r="Y48" s="7" t="s">
        <v>10</v>
      </c>
      <c r="Z48" s="7" t="s">
        <v>383</v>
      </c>
      <c r="AA48" s="7" t="s">
        <v>10</v>
      </c>
      <c r="AB48" s="7" t="s">
        <v>383</v>
      </c>
      <c r="AC48" s="7" t="s">
        <v>10</v>
      </c>
      <c r="AD48" s="7" t="s">
        <v>383</v>
      </c>
      <c r="AE48" s="19">
        <f>K48/30*30</f>
        <v>35900</v>
      </c>
      <c r="AF48" s="7" t="s">
        <v>3</v>
      </c>
      <c r="AG48" s="19">
        <v>0</v>
      </c>
      <c r="AH48" s="7" t="s">
        <v>3</v>
      </c>
      <c r="AI48" s="7" t="s">
        <v>10</v>
      </c>
      <c r="AJ48" s="7" t="s">
        <v>383</v>
      </c>
      <c r="AK48" s="19">
        <f t="shared" si="2"/>
        <v>1560.7800000000002</v>
      </c>
      <c r="AL48" s="7" t="s">
        <v>387</v>
      </c>
      <c r="AM48" s="19">
        <f t="shared" si="3"/>
        <v>2401.2000000000003</v>
      </c>
      <c r="AN48" s="7" t="s">
        <v>4</v>
      </c>
      <c r="AO48" s="19">
        <v>600</v>
      </c>
      <c r="AP48" s="7" t="s">
        <v>3</v>
      </c>
      <c r="AQ48" s="7" t="s">
        <v>10</v>
      </c>
      <c r="AR48" s="7" t="s">
        <v>383</v>
      </c>
      <c r="AS48" s="7" t="s">
        <v>10</v>
      </c>
    </row>
    <row r="49" spans="1:45" s="11" customFormat="1" ht="28.5">
      <c r="A49" s="17"/>
      <c r="B49" s="4" t="s">
        <v>5</v>
      </c>
      <c r="C49" s="4">
        <v>6</v>
      </c>
      <c r="D49" s="12" t="s">
        <v>428</v>
      </c>
      <c r="E49" s="13" t="s">
        <v>114</v>
      </c>
      <c r="F49" s="9" t="s">
        <v>359</v>
      </c>
      <c r="G49" s="14" t="s">
        <v>429</v>
      </c>
      <c r="H49" s="6" t="s">
        <v>430</v>
      </c>
      <c r="I49" s="6" t="s">
        <v>431</v>
      </c>
      <c r="J49" s="6" t="s">
        <v>354</v>
      </c>
      <c r="K49" s="19">
        <v>35500</v>
      </c>
      <c r="L49" s="19">
        <v>26122.858249999997</v>
      </c>
      <c r="M49" s="7" t="s">
        <v>10</v>
      </c>
      <c r="N49" s="7" t="s">
        <v>10</v>
      </c>
      <c r="O49" s="7" t="s">
        <v>383</v>
      </c>
      <c r="P49" s="7" t="s">
        <v>10</v>
      </c>
      <c r="Q49" s="7" t="s">
        <v>10</v>
      </c>
      <c r="R49" s="7" t="s">
        <v>383</v>
      </c>
      <c r="S49" s="19">
        <f t="shared" si="0"/>
        <v>47333.333333333328</v>
      </c>
      <c r="T49" s="7" t="s">
        <v>3</v>
      </c>
      <c r="U49" s="19">
        <v>41</v>
      </c>
      <c r="V49" s="7" t="s">
        <v>387</v>
      </c>
      <c r="W49" s="19">
        <f t="shared" si="1"/>
        <v>5916.6666666666661</v>
      </c>
      <c r="X49" s="7" t="s">
        <v>386</v>
      </c>
      <c r="Y49" s="7" t="s">
        <v>10</v>
      </c>
      <c r="Z49" s="7" t="s">
        <v>383</v>
      </c>
      <c r="AA49" s="7" t="s">
        <v>10</v>
      </c>
      <c r="AB49" s="7" t="s">
        <v>383</v>
      </c>
      <c r="AC49" s="7" t="s">
        <v>10</v>
      </c>
      <c r="AD49" s="7" t="s">
        <v>383</v>
      </c>
      <c r="AE49" s="19">
        <f>K49/30*25</f>
        <v>29583.333333333332</v>
      </c>
      <c r="AF49" s="7" t="s">
        <v>3</v>
      </c>
      <c r="AG49" s="19">
        <v>0</v>
      </c>
      <c r="AH49" s="7" t="s">
        <v>3</v>
      </c>
      <c r="AI49" s="7" t="s">
        <v>10</v>
      </c>
      <c r="AJ49" s="7" t="s">
        <v>383</v>
      </c>
      <c r="AK49" s="19">
        <f t="shared" si="2"/>
        <v>1560.7800000000002</v>
      </c>
      <c r="AL49" s="7" t="s">
        <v>387</v>
      </c>
      <c r="AM49" s="19">
        <f t="shared" si="3"/>
        <v>2401.2000000000003</v>
      </c>
      <c r="AN49" s="7" t="s">
        <v>4</v>
      </c>
      <c r="AO49" s="19">
        <v>600</v>
      </c>
      <c r="AP49" s="7" t="s">
        <v>3</v>
      </c>
      <c r="AQ49" s="7" t="s">
        <v>10</v>
      </c>
      <c r="AR49" s="7" t="s">
        <v>383</v>
      </c>
      <c r="AS49" s="7" t="s">
        <v>10</v>
      </c>
    </row>
    <row r="50" spans="1:45" s="11" customFormat="1" ht="22.5" customHeight="1">
      <c r="A50" s="17"/>
      <c r="B50" s="4" t="s">
        <v>5</v>
      </c>
      <c r="C50" s="4">
        <v>6</v>
      </c>
      <c r="D50" s="12" t="s">
        <v>115</v>
      </c>
      <c r="E50" s="13" t="s">
        <v>114</v>
      </c>
      <c r="F50" s="5" t="s">
        <v>357</v>
      </c>
      <c r="G50" s="14" t="s">
        <v>135</v>
      </c>
      <c r="H50" s="6" t="s">
        <v>136</v>
      </c>
      <c r="I50" s="6" t="s">
        <v>137</v>
      </c>
      <c r="J50" s="6" t="s">
        <v>354</v>
      </c>
      <c r="K50" s="19">
        <v>35400</v>
      </c>
      <c r="L50" s="19">
        <v>26052.858249999997</v>
      </c>
      <c r="M50" s="7" t="s">
        <v>10</v>
      </c>
      <c r="N50" s="7" t="s">
        <v>10</v>
      </c>
      <c r="O50" s="7" t="s">
        <v>383</v>
      </c>
      <c r="P50" s="7" t="s">
        <v>10</v>
      </c>
      <c r="Q50" s="7" t="s">
        <v>10</v>
      </c>
      <c r="R50" s="7" t="s">
        <v>383</v>
      </c>
      <c r="S50" s="19">
        <f t="shared" si="0"/>
        <v>47200</v>
      </c>
      <c r="T50" s="7" t="s">
        <v>3</v>
      </c>
      <c r="U50" s="19">
        <v>54.5</v>
      </c>
      <c r="V50" s="7" t="s">
        <v>387</v>
      </c>
      <c r="W50" s="19">
        <f t="shared" si="1"/>
        <v>5900</v>
      </c>
      <c r="X50" s="7" t="s">
        <v>386</v>
      </c>
      <c r="Y50" s="7" t="s">
        <v>10</v>
      </c>
      <c r="Z50" s="7" t="s">
        <v>383</v>
      </c>
      <c r="AA50" s="7" t="s">
        <v>10</v>
      </c>
      <c r="AB50" s="7" t="s">
        <v>383</v>
      </c>
      <c r="AC50" s="7" t="s">
        <v>10</v>
      </c>
      <c r="AD50" s="7" t="s">
        <v>383</v>
      </c>
      <c r="AE50" s="19">
        <f>K50/30*25</f>
        <v>29500</v>
      </c>
      <c r="AF50" s="7" t="s">
        <v>3</v>
      </c>
      <c r="AG50" s="19">
        <v>0</v>
      </c>
      <c r="AH50" s="7" t="s">
        <v>3</v>
      </c>
      <c r="AI50" s="7" t="s">
        <v>10</v>
      </c>
      <c r="AJ50" s="7" t="s">
        <v>383</v>
      </c>
      <c r="AK50" s="19">
        <f t="shared" si="2"/>
        <v>1560.7800000000002</v>
      </c>
      <c r="AL50" s="7" t="s">
        <v>387</v>
      </c>
      <c r="AM50" s="19">
        <f t="shared" si="3"/>
        <v>2401.2000000000003</v>
      </c>
      <c r="AN50" s="7" t="s">
        <v>4</v>
      </c>
      <c r="AO50" s="19">
        <v>600</v>
      </c>
      <c r="AP50" s="7" t="s">
        <v>3</v>
      </c>
      <c r="AQ50" s="7" t="s">
        <v>10</v>
      </c>
      <c r="AR50" s="7" t="s">
        <v>383</v>
      </c>
      <c r="AS50" s="7" t="s">
        <v>10</v>
      </c>
    </row>
    <row r="51" spans="1:45" s="11" customFormat="1" ht="28.5">
      <c r="A51" s="17"/>
      <c r="B51" s="4" t="s">
        <v>5</v>
      </c>
      <c r="C51" s="4">
        <v>6</v>
      </c>
      <c r="D51" s="12" t="s">
        <v>138</v>
      </c>
      <c r="E51" s="13" t="s">
        <v>114</v>
      </c>
      <c r="F51" s="9" t="s">
        <v>359</v>
      </c>
      <c r="G51" s="14" t="s">
        <v>139</v>
      </c>
      <c r="H51" s="6" t="s">
        <v>140</v>
      </c>
      <c r="I51" s="6" t="s">
        <v>141</v>
      </c>
      <c r="J51" s="6" t="s">
        <v>353</v>
      </c>
      <c r="K51" s="19">
        <v>35300</v>
      </c>
      <c r="L51" s="19">
        <v>25982.858249999997</v>
      </c>
      <c r="M51" s="7" t="s">
        <v>10</v>
      </c>
      <c r="N51" s="7" t="s">
        <v>10</v>
      </c>
      <c r="O51" s="7" t="s">
        <v>383</v>
      </c>
      <c r="P51" s="7" t="s">
        <v>10</v>
      </c>
      <c r="Q51" s="7" t="s">
        <v>10</v>
      </c>
      <c r="R51" s="7" t="s">
        <v>383</v>
      </c>
      <c r="S51" s="19">
        <f t="shared" si="0"/>
        <v>47066.666666666672</v>
      </c>
      <c r="T51" s="7" t="s">
        <v>3</v>
      </c>
      <c r="U51" s="19">
        <v>23</v>
      </c>
      <c r="V51" s="7" t="s">
        <v>387</v>
      </c>
      <c r="W51" s="19">
        <f t="shared" si="1"/>
        <v>5883.3333333333339</v>
      </c>
      <c r="X51" s="7" t="s">
        <v>386</v>
      </c>
      <c r="Y51" s="7" t="s">
        <v>10</v>
      </c>
      <c r="Z51" s="7" t="s">
        <v>383</v>
      </c>
      <c r="AA51" s="7" t="s">
        <v>10</v>
      </c>
      <c r="AB51" s="7" t="s">
        <v>383</v>
      </c>
      <c r="AC51" s="7" t="s">
        <v>10</v>
      </c>
      <c r="AD51" s="7" t="s">
        <v>383</v>
      </c>
      <c r="AE51" s="19">
        <f>K51/30*15</f>
        <v>17650</v>
      </c>
      <c r="AF51" s="7" t="s">
        <v>3</v>
      </c>
      <c r="AG51" s="19">
        <v>0</v>
      </c>
      <c r="AH51" s="7" t="s">
        <v>3</v>
      </c>
      <c r="AI51" s="7" t="s">
        <v>10</v>
      </c>
      <c r="AJ51" s="7" t="s">
        <v>383</v>
      </c>
      <c r="AK51" s="19">
        <f t="shared" si="2"/>
        <v>1560.7800000000002</v>
      </c>
      <c r="AL51" s="7" t="s">
        <v>387</v>
      </c>
      <c r="AM51" s="19">
        <f t="shared" si="3"/>
        <v>2401.2000000000003</v>
      </c>
      <c r="AN51" s="7" t="s">
        <v>4</v>
      </c>
      <c r="AO51" s="19">
        <v>600</v>
      </c>
      <c r="AP51" s="7" t="s">
        <v>3</v>
      </c>
      <c r="AQ51" s="7" t="s">
        <v>10</v>
      </c>
      <c r="AR51" s="7" t="s">
        <v>383</v>
      </c>
      <c r="AS51" s="7" t="s">
        <v>10</v>
      </c>
    </row>
    <row r="52" spans="1:45" s="11" customFormat="1" ht="22.5" customHeight="1">
      <c r="A52" s="17"/>
      <c r="B52" s="4" t="s">
        <v>5</v>
      </c>
      <c r="C52" s="4">
        <v>6</v>
      </c>
      <c r="D52" s="12" t="s">
        <v>115</v>
      </c>
      <c r="E52" s="13" t="s">
        <v>114</v>
      </c>
      <c r="F52" s="5" t="s">
        <v>360</v>
      </c>
      <c r="G52" s="14" t="s">
        <v>142</v>
      </c>
      <c r="H52" s="6" t="s">
        <v>143</v>
      </c>
      <c r="I52" s="6" t="s">
        <v>43</v>
      </c>
      <c r="J52" s="6" t="s">
        <v>354</v>
      </c>
      <c r="K52" s="19">
        <v>35200</v>
      </c>
      <c r="L52" s="19">
        <v>25912.858249999997</v>
      </c>
      <c r="M52" s="7" t="s">
        <v>10</v>
      </c>
      <c r="N52" s="7" t="s">
        <v>10</v>
      </c>
      <c r="O52" s="7" t="s">
        <v>383</v>
      </c>
      <c r="P52" s="7" t="s">
        <v>10</v>
      </c>
      <c r="Q52" s="7" t="s">
        <v>10</v>
      </c>
      <c r="R52" s="7" t="s">
        <v>383</v>
      </c>
      <c r="S52" s="19">
        <f t="shared" si="0"/>
        <v>46933.333333333328</v>
      </c>
      <c r="T52" s="7" t="s">
        <v>3</v>
      </c>
      <c r="U52" s="19">
        <v>27.5</v>
      </c>
      <c r="V52" s="7" t="s">
        <v>387</v>
      </c>
      <c r="W52" s="19">
        <f t="shared" si="1"/>
        <v>5866.6666666666661</v>
      </c>
      <c r="X52" s="7" t="s">
        <v>386</v>
      </c>
      <c r="Y52" s="7" t="s">
        <v>10</v>
      </c>
      <c r="Z52" s="7" t="s">
        <v>383</v>
      </c>
      <c r="AA52" s="7" t="s">
        <v>10</v>
      </c>
      <c r="AB52" s="7" t="s">
        <v>383</v>
      </c>
      <c r="AC52" s="7" t="s">
        <v>10</v>
      </c>
      <c r="AD52" s="7" t="s">
        <v>383</v>
      </c>
      <c r="AE52" s="19">
        <f t="shared" ref="AE52:AE60" si="5">K52/30*15</f>
        <v>17600</v>
      </c>
      <c r="AF52" s="7" t="s">
        <v>3</v>
      </c>
      <c r="AG52" s="19">
        <v>0</v>
      </c>
      <c r="AH52" s="7" t="s">
        <v>3</v>
      </c>
      <c r="AI52" s="7" t="s">
        <v>10</v>
      </c>
      <c r="AJ52" s="7" t="s">
        <v>383</v>
      </c>
      <c r="AK52" s="19">
        <f t="shared" si="2"/>
        <v>1560.7800000000002</v>
      </c>
      <c r="AL52" s="7" t="s">
        <v>387</v>
      </c>
      <c r="AM52" s="19">
        <f t="shared" si="3"/>
        <v>2401.2000000000003</v>
      </c>
      <c r="AN52" s="7" t="s">
        <v>4</v>
      </c>
      <c r="AO52" s="19">
        <v>600</v>
      </c>
      <c r="AP52" s="7" t="s">
        <v>3</v>
      </c>
      <c r="AQ52" s="7" t="s">
        <v>10</v>
      </c>
      <c r="AR52" s="7" t="s">
        <v>383</v>
      </c>
      <c r="AS52" s="7" t="s">
        <v>10</v>
      </c>
    </row>
    <row r="53" spans="1:45" s="11" customFormat="1" ht="22.5" customHeight="1">
      <c r="A53" s="17"/>
      <c r="B53" s="4" t="s">
        <v>5</v>
      </c>
      <c r="C53" s="4">
        <v>6</v>
      </c>
      <c r="D53" s="12" t="s">
        <v>131</v>
      </c>
      <c r="E53" s="13" t="s">
        <v>114</v>
      </c>
      <c r="F53" s="5" t="s">
        <v>358</v>
      </c>
      <c r="G53" s="14" t="s">
        <v>144</v>
      </c>
      <c r="H53" s="6" t="s">
        <v>31</v>
      </c>
      <c r="I53" s="6" t="s">
        <v>145</v>
      </c>
      <c r="J53" s="6" t="s">
        <v>353</v>
      </c>
      <c r="K53" s="19">
        <v>34700</v>
      </c>
      <c r="L53" s="19">
        <v>25562.858249999997</v>
      </c>
      <c r="M53" s="7" t="s">
        <v>10</v>
      </c>
      <c r="N53" s="7" t="s">
        <v>10</v>
      </c>
      <c r="O53" s="7" t="s">
        <v>383</v>
      </c>
      <c r="P53" s="7" t="s">
        <v>10</v>
      </c>
      <c r="Q53" s="7" t="s">
        <v>10</v>
      </c>
      <c r="R53" s="7" t="s">
        <v>383</v>
      </c>
      <c r="S53" s="19">
        <f t="shared" si="0"/>
        <v>46266.666666666672</v>
      </c>
      <c r="T53" s="7" t="s">
        <v>3</v>
      </c>
      <c r="U53" s="19">
        <v>23</v>
      </c>
      <c r="V53" s="7" t="s">
        <v>387</v>
      </c>
      <c r="W53" s="19">
        <f t="shared" si="1"/>
        <v>5783.3333333333339</v>
      </c>
      <c r="X53" s="7" t="s">
        <v>386</v>
      </c>
      <c r="Y53" s="7" t="s">
        <v>10</v>
      </c>
      <c r="Z53" s="7" t="s">
        <v>383</v>
      </c>
      <c r="AA53" s="7" t="s">
        <v>10</v>
      </c>
      <c r="AB53" s="7" t="s">
        <v>383</v>
      </c>
      <c r="AC53" s="7" t="s">
        <v>10</v>
      </c>
      <c r="AD53" s="7" t="s">
        <v>383</v>
      </c>
      <c r="AE53" s="19">
        <f t="shared" si="5"/>
        <v>17350</v>
      </c>
      <c r="AF53" s="7" t="s">
        <v>3</v>
      </c>
      <c r="AG53" s="19">
        <v>0</v>
      </c>
      <c r="AH53" s="7" t="s">
        <v>3</v>
      </c>
      <c r="AI53" s="7" t="s">
        <v>10</v>
      </c>
      <c r="AJ53" s="7" t="s">
        <v>383</v>
      </c>
      <c r="AK53" s="19">
        <f t="shared" si="2"/>
        <v>1560.7800000000002</v>
      </c>
      <c r="AL53" s="7" t="s">
        <v>387</v>
      </c>
      <c r="AM53" s="19">
        <f t="shared" si="3"/>
        <v>2401.2000000000003</v>
      </c>
      <c r="AN53" s="7" t="s">
        <v>4</v>
      </c>
      <c r="AO53" s="19">
        <v>600</v>
      </c>
      <c r="AP53" s="7" t="s">
        <v>3</v>
      </c>
      <c r="AQ53" s="7" t="s">
        <v>10</v>
      </c>
      <c r="AR53" s="7" t="s">
        <v>383</v>
      </c>
      <c r="AS53" s="7" t="s">
        <v>10</v>
      </c>
    </row>
    <row r="54" spans="1:45" s="11" customFormat="1" ht="22.5" customHeight="1">
      <c r="A54" s="17"/>
      <c r="B54" s="4" t="s">
        <v>5</v>
      </c>
      <c r="C54" s="4">
        <v>6</v>
      </c>
      <c r="D54" s="12" t="s">
        <v>115</v>
      </c>
      <c r="E54" s="13" t="s">
        <v>114</v>
      </c>
      <c r="F54" s="5" t="s">
        <v>360</v>
      </c>
      <c r="G54" s="14" t="s">
        <v>146</v>
      </c>
      <c r="H54" s="6" t="s">
        <v>147</v>
      </c>
      <c r="I54" s="6" t="s">
        <v>54</v>
      </c>
      <c r="J54" s="6" t="s">
        <v>354</v>
      </c>
      <c r="K54" s="19">
        <v>34400</v>
      </c>
      <c r="L54" s="19">
        <v>25352.858249999997</v>
      </c>
      <c r="M54" s="7" t="s">
        <v>10</v>
      </c>
      <c r="N54" s="7" t="s">
        <v>10</v>
      </c>
      <c r="O54" s="7" t="s">
        <v>383</v>
      </c>
      <c r="P54" s="7" t="s">
        <v>10</v>
      </c>
      <c r="Q54" s="7" t="s">
        <v>10</v>
      </c>
      <c r="R54" s="7" t="s">
        <v>383</v>
      </c>
      <c r="S54" s="19">
        <f t="shared" si="0"/>
        <v>45866.666666666672</v>
      </c>
      <c r="T54" s="7" t="s">
        <v>3</v>
      </c>
      <c r="U54" s="19">
        <v>23</v>
      </c>
      <c r="V54" s="7" t="s">
        <v>387</v>
      </c>
      <c r="W54" s="19">
        <f t="shared" si="1"/>
        <v>5733.3333333333339</v>
      </c>
      <c r="X54" s="7" t="s">
        <v>386</v>
      </c>
      <c r="Y54" s="7" t="s">
        <v>10</v>
      </c>
      <c r="Z54" s="7" t="s">
        <v>383</v>
      </c>
      <c r="AA54" s="7" t="s">
        <v>10</v>
      </c>
      <c r="AB54" s="7" t="s">
        <v>383</v>
      </c>
      <c r="AC54" s="7" t="s">
        <v>10</v>
      </c>
      <c r="AD54" s="7" t="s">
        <v>383</v>
      </c>
      <c r="AE54" s="19">
        <f t="shared" si="5"/>
        <v>17200</v>
      </c>
      <c r="AF54" s="7" t="s">
        <v>3</v>
      </c>
      <c r="AG54" s="19">
        <v>0</v>
      </c>
      <c r="AH54" s="7" t="s">
        <v>3</v>
      </c>
      <c r="AI54" s="7" t="s">
        <v>10</v>
      </c>
      <c r="AJ54" s="7" t="s">
        <v>383</v>
      </c>
      <c r="AK54" s="19">
        <f t="shared" si="2"/>
        <v>1560.7800000000002</v>
      </c>
      <c r="AL54" s="7" t="s">
        <v>387</v>
      </c>
      <c r="AM54" s="19">
        <f t="shared" si="3"/>
        <v>2401.2000000000003</v>
      </c>
      <c r="AN54" s="7" t="s">
        <v>4</v>
      </c>
      <c r="AO54" s="19">
        <v>600</v>
      </c>
      <c r="AP54" s="7" t="s">
        <v>3</v>
      </c>
      <c r="AQ54" s="7" t="s">
        <v>10</v>
      </c>
      <c r="AR54" s="7" t="s">
        <v>383</v>
      </c>
      <c r="AS54" s="7" t="s">
        <v>10</v>
      </c>
    </row>
    <row r="55" spans="1:45" s="11" customFormat="1" ht="22.5" customHeight="1">
      <c r="A55" s="17"/>
      <c r="B55" s="4" t="s">
        <v>5</v>
      </c>
      <c r="C55" s="4">
        <v>6</v>
      </c>
      <c r="D55" s="12" t="s">
        <v>131</v>
      </c>
      <c r="E55" s="13" t="s">
        <v>114</v>
      </c>
      <c r="F55" s="5" t="s">
        <v>360</v>
      </c>
      <c r="G55" s="14" t="s">
        <v>148</v>
      </c>
      <c r="H55" s="6" t="s">
        <v>149</v>
      </c>
      <c r="I55" s="6" t="s">
        <v>150</v>
      </c>
      <c r="J55" s="6" t="s">
        <v>353</v>
      </c>
      <c r="K55" s="19">
        <v>34000</v>
      </c>
      <c r="L55" s="19">
        <v>25072.858249999997</v>
      </c>
      <c r="M55" s="7" t="s">
        <v>10</v>
      </c>
      <c r="N55" s="7" t="s">
        <v>10</v>
      </c>
      <c r="O55" s="7" t="s">
        <v>383</v>
      </c>
      <c r="P55" s="7" t="s">
        <v>10</v>
      </c>
      <c r="Q55" s="7" t="s">
        <v>10</v>
      </c>
      <c r="R55" s="7" t="s">
        <v>383</v>
      </c>
      <c r="S55" s="19">
        <f t="shared" si="0"/>
        <v>45333.333333333328</v>
      </c>
      <c r="T55" s="7" t="s">
        <v>3</v>
      </c>
      <c r="U55" s="19">
        <v>23</v>
      </c>
      <c r="V55" s="7" t="s">
        <v>387</v>
      </c>
      <c r="W55" s="19">
        <f t="shared" si="1"/>
        <v>5666.6666666666661</v>
      </c>
      <c r="X55" s="7" t="s">
        <v>386</v>
      </c>
      <c r="Y55" s="7" t="s">
        <v>10</v>
      </c>
      <c r="Z55" s="7" t="s">
        <v>383</v>
      </c>
      <c r="AA55" s="7" t="s">
        <v>10</v>
      </c>
      <c r="AB55" s="7" t="s">
        <v>383</v>
      </c>
      <c r="AC55" s="7" t="s">
        <v>10</v>
      </c>
      <c r="AD55" s="7" t="s">
        <v>383</v>
      </c>
      <c r="AE55" s="19">
        <f t="shared" si="5"/>
        <v>17000</v>
      </c>
      <c r="AF55" s="7" t="s">
        <v>3</v>
      </c>
      <c r="AG55" s="19">
        <v>0</v>
      </c>
      <c r="AH55" s="7" t="s">
        <v>3</v>
      </c>
      <c r="AI55" s="7" t="s">
        <v>10</v>
      </c>
      <c r="AJ55" s="7" t="s">
        <v>383</v>
      </c>
      <c r="AK55" s="19">
        <f t="shared" si="2"/>
        <v>1560.7800000000002</v>
      </c>
      <c r="AL55" s="7" t="s">
        <v>387</v>
      </c>
      <c r="AM55" s="19">
        <f t="shared" si="3"/>
        <v>2401.2000000000003</v>
      </c>
      <c r="AN55" s="7" t="s">
        <v>4</v>
      </c>
      <c r="AO55" s="19">
        <v>600</v>
      </c>
      <c r="AP55" s="7" t="s">
        <v>3</v>
      </c>
      <c r="AQ55" s="7" t="s">
        <v>10</v>
      </c>
      <c r="AR55" s="7" t="s">
        <v>383</v>
      </c>
      <c r="AS55" s="7" t="s">
        <v>10</v>
      </c>
    </row>
    <row r="56" spans="1:45" s="11" customFormat="1" ht="28.5">
      <c r="A56" s="17"/>
      <c r="B56" s="4" t="s">
        <v>5</v>
      </c>
      <c r="C56" s="4">
        <v>6</v>
      </c>
      <c r="D56" s="12" t="s">
        <v>151</v>
      </c>
      <c r="E56" s="13" t="s">
        <v>151</v>
      </c>
      <c r="F56" s="5" t="s">
        <v>361</v>
      </c>
      <c r="G56" s="14" t="s">
        <v>152</v>
      </c>
      <c r="H56" s="6" t="s">
        <v>153</v>
      </c>
      <c r="I56" s="6" t="s">
        <v>154</v>
      </c>
      <c r="J56" s="6" t="s">
        <v>354</v>
      </c>
      <c r="K56" s="19">
        <v>34000</v>
      </c>
      <c r="L56" s="19">
        <v>25072.858249999997</v>
      </c>
      <c r="M56" s="7" t="s">
        <v>10</v>
      </c>
      <c r="N56" s="7" t="s">
        <v>10</v>
      </c>
      <c r="O56" s="7" t="s">
        <v>383</v>
      </c>
      <c r="P56" s="7" t="s">
        <v>10</v>
      </c>
      <c r="Q56" s="7" t="s">
        <v>10</v>
      </c>
      <c r="R56" s="7" t="s">
        <v>383</v>
      </c>
      <c r="S56" s="19">
        <f t="shared" si="0"/>
        <v>45333.333333333328</v>
      </c>
      <c r="T56" s="7" t="s">
        <v>3</v>
      </c>
      <c r="U56" s="19">
        <v>23</v>
      </c>
      <c r="V56" s="7" t="s">
        <v>387</v>
      </c>
      <c r="W56" s="19">
        <f t="shared" si="1"/>
        <v>5666.6666666666661</v>
      </c>
      <c r="X56" s="7" t="s">
        <v>386</v>
      </c>
      <c r="Y56" s="7" t="s">
        <v>10</v>
      </c>
      <c r="Z56" s="7" t="s">
        <v>383</v>
      </c>
      <c r="AA56" s="7" t="s">
        <v>10</v>
      </c>
      <c r="AB56" s="7" t="s">
        <v>383</v>
      </c>
      <c r="AC56" s="7" t="s">
        <v>10</v>
      </c>
      <c r="AD56" s="7" t="s">
        <v>383</v>
      </c>
      <c r="AE56" s="19">
        <f t="shared" si="5"/>
        <v>17000</v>
      </c>
      <c r="AF56" s="7" t="s">
        <v>3</v>
      </c>
      <c r="AG56" s="19">
        <v>0</v>
      </c>
      <c r="AH56" s="7" t="s">
        <v>3</v>
      </c>
      <c r="AI56" s="7" t="s">
        <v>10</v>
      </c>
      <c r="AJ56" s="7" t="s">
        <v>383</v>
      </c>
      <c r="AK56" s="19">
        <f t="shared" si="2"/>
        <v>1560.7800000000002</v>
      </c>
      <c r="AL56" s="7" t="s">
        <v>387</v>
      </c>
      <c r="AM56" s="19">
        <f t="shared" si="3"/>
        <v>2401.2000000000003</v>
      </c>
      <c r="AN56" s="7" t="s">
        <v>4</v>
      </c>
      <c r="AO56" s="19">
        <v>600</v>
      </c>
      <c r="AP56" s="7" t="s">
        <v>3</v>
      </c>
      <c r="AQ56" s="7" t="s">
        <v>10</v>
      </c>
      <c r="AR56" s="7" t="s">
        <v>383</v>
      </c>
      <c r="AS56" s="7" t="s">
        <v>10</v>
      </c>
    </row>
    <row r="57" spans="1:45" s="11" customFormat="1" ht="22.5" customHeight="1">
      <c r="A57" s="17"/>
      <c r="B57" s="4" t="s">
        <v>5</v>
      </c>
      <c r="C57" s="4">
        <v>6</v>
      </c>
      <c r="D57" s="12" t="s">
        <v>115</v>
      </c>
      <c r="E57" s="13" t="s">
        <v>114</v>
      </c>
      <c r="F57" s="5" t="s">
        <v>360</v>
      </c>
      <c r="G57" s="14" t="s">
        <v>155</v>
      </c>
      <c r="H57" s="6" t="s">
        <v>156</v>
      </c>
      <c r="I57" s="6" t="s">
        <v>157</v>
      </c>
      <c r="J57" s="6" t="s">
        <v>354</v>
      </c>
      <c r="K57" s="19">
        <v>33100</v>
      </c>
      <c r="L57" s="19">
        <v>24442.858249999997</v>
      </c>
      <c r="M57" s="7" t="s">
        <v>10</v>
      </c>
      <c r="N57" s="7" t="s">
        <v>10</v>
      </c>
      <c r="O57" s="7" t="s">
        <v>383</v>
      </c>
      <c r="P57" s="7" t="s">
        <v>10</v>
      </c>
      <c r="Q57" s="7" t="s">
        <v>10</v>
      </c>
      <c r="R57" s="7" t="s">
        <v>383</v>
      </c>
      <c r="S57" s="19">
        <f t="shared" si="0"/>
        <v>44133.333333333328</v>
      </c>
      <c r="T57" s="7" t="s">
        <v>3</v>
      </c>
      <c r="U57" s="19">
        <v>23</v>
      </c>
      <c r="V57" s="7" t="s">
        <v>387</v>
      </c>
      <c r="W57" s="19">
        <f t="shared" si="1"/>
        <v>5516.6666666666661</v>
      </c>
      <c r="X57" s="7" t="s">
        <v>386</v>
      </c>
      <c r="Y57" s="7" t="s">
        <v>10</v>
      </c>
      <c r="Z57" s="7" t="s">
        <v>383</v>
      </c>
      <c r="AA57" s="7" t="s">
        <v>10</v>
      </c>
      <c r="AB57" s="7" t="s">
        <v>383</v>
      </c>
      <c r="AC57" s="7" t="s">
        <v>10</v>
      </c>
      <c r="AD57" s="7" t="s">
        <v>383</v>
      </c>
      <c r="AE57" s="19">
        <f t="shared" si="5"/>
        <v>16550</v>
      </c>
      <c r="AF57" s="7" t="s">
        <v>3</v>
      </c>
      <c r="AG57" s="19">
        <v>0</v>
      </c>
      <c r="AH57" s="7" t="s">
        <v>3</v>
      </c>
      <c r="AI57" s="7" t="s">
        <v>10</v>
      </c>
      <c r="AJ57" s="7" t="s">
        <v>383</v>
      </c>
      <c r="AK57" s="19">
        <f t="shared" si="2"/>
        <v>1560.7800000000002</v>
      </c>
      <c r="AL57" s="7" t="s">
        <v>387</v>
      </c>
      <c r="AM57" s="19">
        <f t="shared" si="3"/>
        <v>2401.2000000000003</v>
      </c>
      <c r="AN57" s="7" t="s">
        <v>4</v>
      </c>
      <c r="AO57" s="19">
        <v>600</v>
      </c>
      <c r="AP57" s="7" t="s">
        <v>3</v>
      </c>
      <c r="AQ57" s="7" t="s">
        <v>10</v>
      </c>
      <c r="AR57" s="7" t="s">
        <v>383</v>
      </c>
      <c r="AS57" s="7" t="s">
        <v>10</v>
      </c>
    </row>
    <row r="58" spans="1:45" s="11" customFormat="1" ht="22.5" customHeight="1">
      <c r="A58" s="17"/>
      <c r="B58" s="4" t="s">
        <v>5</v>
      </c>
      <c r="C58" s="4">
        <v>6</v>
      </c>
      <c r="D58" s="12" t="s">
        <v>115</v>
      </c>
      <c r="E58" s="13" t="s">
        <v>114</v>
      </c>
      <c r="F58" s="5" t="s">
        <v>357</v>
      </c>
      <c r="G58" s="14" t="s">
        <v>158</v>
      </c>
      <c r="H58" s="6" t="s">
        <v>159</v>
      </c>
      <c r="I58" s="6" t="s">
        <v>160</v>
      </c>
      <c r="J58" s="6" t="s">
        <v>354</v>
      </c>
      <c r="K58" s="19">
        <v>33100</v>
      </c>
      <c r="L58" s="19">
        <v>24442.858249999997</v>
      </c>
      <c r="M58" s="7" t="s">
        <v>10</v>
      </c>
      <c r="N58" s="7" t="s">
        <v>10</v>
      </c>
      <c r="O58" s="7" t="s">
        <v>383</v>
      </c>
      <c r="P58" s="7" t="s">
        <v>10</v>
      </c>
      <c r="Q58" s="7" t="s">
        <v>10</v>
      </c>
      <c r="R58" s="7" t="s">
        <v>383</v>
      </c>
      <c r="S58" s="19">
        <f t="shared" si="0"/>
        <v>44133.333333333328</v>
      </c>
      <c r="T58" s="7" t="s">
        <v>3</v>
      </c>
      <c r="U58" s="19">
        <v>23</v>
      </c>
      <c r="V58" s="7" t="s">
        <v>387</v>
      </c>
      <c r="W58" s="19">
        <f t="shared" si="1"/>
        <v>5516.6666666666661</v>
      </c>
      <c r="X58" s="7" t="s">
        <v>386</v>
      </c>
      <c r="Y58" s="7" t="s">
        <v>10</v>
      </c>
      <c r="Z58" s="7" t="s">
        <v>383</v>
      </c>
      <c r="AA58" s="7" t="s">
        <v>10</v>
      </c>
      <c r="AB58" s="7" t="s">
        <v>383</v>
      </c>
      <c r="AC58" s="7" t="s">
        <v>10</v>
      </c>
      <c r="AD58" s="7" t="s">
        <v>383</v>
      </c>
      <c r="AE58" s="19">
        <f t="shared" si="5"/>
        <v>16550</v>
      </c>
      <c r="AF58" s="7" t="s">
        <v>3</v>
      </c>
      <c r="AG58" s="19">
        <v>0</v>
      </c>
      <c r="AH58" s="7" t="s">
        <v>3</v>
      </c>
      <c r="AI58" s="7" t="s">
        <v>10</v>
      </c>
      <c r="AJ58" s="7" t="s">
        <v>383</v>
      </c>
      <c r="AK58" s="19">
        <f t="shared" si="2"/>
        <v>1560.7800000000002</v>
      </c>
      <c r="AL58" s="7" t="s">
        <v>387</v>
      </c>
      <c r="AM58" s="19">
        <f t="shared" si="3"/>
        <v>2401.2000000000003</v>
      </c>
      <c r="AN58" s="7" t="s">
        <v>4</v>
      </c>
      <c r="AO58" s="19">
        <v>600</v>
      </c>
      <c r="AP58" s="7" t="s">
        <v>3</v>
      </c>
      <c r="AQ58" s="7" t="s">
        <v>10</v>
      </c>
      <c r="AR58" s="7" t="s">
        <v>383</v>
      </c>
      <c r="AS58" s="7" t="s">
        <v>10</v>
      </c>
    </row>
    <row r="59" spans="1:45" s="11" customFormat="1" ht="22.5" customHeight="1">
      <c r="A59" s="17"/>
      <c r="B59" s="4" t="s">
        <v>5</v>
      </c>
      <c r="C59" s="4">
        <v>6</v>
      </c>
      <c r="D59" s="12" t="s">
        <v>115</v>
      </c>
      <c r="E59" s="13" t="s">
        <v>114</v>
      </c>
      <c r="F59" s="5" t="s">
        <v>360</v>
      </c>
      <c r="G59" s="14" t="s">
        <v>161</v>
      </c>
      <c r="H59" s="6" t="s">
        <v>162</v>
      </c>
      <c r="I59" s="6" t="s">
        <v>163</v>
      </c>
      <c r="J59" s="6" t="s">
        <v>354</v>
      </c>
      <c r="K59" s="19">
        <v>32600</v>
      </c>
      <c r="L59" s="19">
        <v>24083.990809999999</v>
      </c>
      <c r="M59" s="7" t="s">
        <v>10</v>
      </c>
      <c r="N59" s="7" t="s">
        <v>10</v>
      </c>
      <c r="O59" s="7" t="s">
        <v>383</v>
      </c>
      <c r="P59" s="7" t="s">
        <v>10</v>
      </c>
      <c r="Q59" s="7" t="s">
        <v>10</v>
      </c>
      <c r="R59" s="7" t="s">
        <v>383</v>
      </c>
      <c r="S59" s="19">
        <f t="shared" si="0"/>
        <v>43466.666666666672</v>
      </c>
      <c r="T59" s="7" t="s">
        <v>3</v>
      </c>
      <c r="U59" s="19">
        <v>23</v>
      </c>
      <c r="V59" s="7" t="s">
        <v>387</v>
      </c>
      <c r="W59" s="19">
        <f t="shared" si="1"/>
        <v>5433.3333333333339</v>
      </c>
      <c r="X59" s="7" t="s">
        <v>386</v>
      </c>
      <c r="Y59" s="7" t="s">
        <v>10</v>
      </c>
      <c r="Z59" s="7" t="s">
        <v>383</v>
      </c>
      <c r="AA59" s="7" t="s">
        <v>10</v>
      </c>
      <c r="AB59" s="7" t="s">
        <v>383</v>
      </c>
      <c r="AC59" s="7" t="s">
        <v>10</v>
      </c>
      <c r="AD59" s="7" t="s">
        <v>383</v>
      </c>
      <c r="AE59" s="19">
        <f t="shared" si="5"/>
        <v>16300.000000000002</v>
      </c>
      <c r="AF59" s="7" t="s">
        <v>3</v>
      </c>
      <c r="AG59" s="19">
        <v>0</v>
      </c>
      <c r="AH59" s="7" t="s">
        <v>3</v>
      </c>
      <c r="AI59" s="7" t="s">
        <v>10</v>
      </c>
      <c r="AJ59" s="7" t="s">
        <v>383</v>
      </c>
      <c r="AK59" s="19">
        <f t="shared" si="2"/>
        <v>1560.7800000000002</v>
      </c>
      <c r="AL59" s="7" t="s">
        <v>387</v>
      </c>
      <c r="AM59" s="19">
        <f t="shared" si="3"/>
        <v>2401.2000000000003</v>
      </c>
      <c r="AN59" s="7" t="s">
        <v>4</v>
      </c>
      <c r="AO59" s="19">
        <v>600</v>
      </c>
      <c r="AP59" s="7" t="s">
        <v>3</v>
      </c>
      <c r="AQ59" s="7" t="s">
        <v>10</v>
      </c>
      <c r="AR59" s="7" t="s">
        <v>383</v>
      </c>
      <c r="AS59" s="7" t="s">
        <v>10</v>
      </c>
    </row>
    <row r="60" spans="1:45" s="11" customFormat="1" ht="28.5">
      <c r="A60" s="17"/>
      <c r="B60" s="4" t="s">
        <v>5</v>
      </c>
      <c r="C60" s="4">
        <v>6</v>
      </c>
      <c r="D60" s="12" t="s">
        <v>165</v>
      </c>
      <c r="E60" s="13" t="s">
        <v>164</v>
      </c>
      <c r="F60" s="9" t="s">
        <v>359</v>
      </c>
      <c r="G60" s="14" t="s">
        <v>166</v>
      </c>
      <c r="H60" s="6" t="s">
        <v>100</v>
      </c>
      <c r="I60" s="6" t="s">
        <v>167</v>
      </c>
      <c r="J60" s="6" t="s">
        <v>353</v>
      </c>
      <c r="K60" s="19">
        <v>30600</v>
      </c>
      <c r="L60" s="19">
        <v>22554.390809999997</v>
      </c>
      <c r="M60" s="7" t="s">
        <v>10</v>
      </c>
      <c r="N60" s="7" t="s">
        <v>10</v>
      </c>
      <c r="O60" s="7" t="s">
        <v>383</v>
      </c>
      <c r="P60" s="7" t="s">
        <v>10</v>
      </c>
      <c r="Q60" s="7" t="s">
        <v>10</v>
      </c>
      <c r="R60" s="7" t="s">
        <v>383</v>
      </c>
      <c r="S60" s="19">
        <f t="shared" si="0"/>
        <v>40800</v>
      </c>
      <c r="T60" s="7" t="s">
        <v>3</v>
      </c>
      <c r="U60" s="19">
        <v>23</v>
      </c>
      <c r="V60" s="7" t="s">
        <v>387</v>
      </c>
      <c r="W60" s="19">
        <f t="shared" si="1"/>
        <v>5100</v>
      </c>
      <c r="X60" s="7" t="s">
        <v>386</v>
      </c>
      <c r="Y60" s="7" t="s">
        <v>10</v>
      </c>
      <c r="Z60" s="7" t="s">
        <v>383</v>
      </c>
      <c r="AA60" s="7" t="s">
        <v>10</v>
      </c>
      <c r="AB60" s="7" t="s">
        <v>383</v>
      </c>
      <c r="AC60" s="7" t="s">
        <v>10</v>
      </c>
      <c r="AD60" s="7" t="s">
        <v>383</v>
      </c>
      <c r="AE60" s="19">
        <f t="shared" si="5"/>
        <v>15300</v>
      </c>
      <c r="AF60" s="7" t="s">
        <v>3</v>
      </c>
      <c r="AG60" s="19">
        <v>0</v>
      </c>
      <c r="AH60" s="7" t="s">
        <v>3</v>
      </c>
      <c r="AI60" s="7" t="s">
        <v>10</v>
      </c>
      <c r="AJ60" s="7" t="s">
        <v>383</v>
      </c>
      <c r="AK60" s="19">
        <f t="shared" si="2"/>
        <v>1560.7800000000002</v>
      </c>
      <c r="AL60" s="7" t="s">
        <v>387</v>
      </c>
      <c r="AM60" s="19">
        <f t="shared" si="3"/>
        <v>2401.2000000000003</v>
      </c>
      <c r="AN60" s="7" t="s">
        <v>4</v>
      </c>
      <c r="AO60" s="19">
        <v>600</v>
      </c>
      <c r="AP60" s="7" t="s">
        <v>3</v>
      </c>
      <c r="AQ60" s="7" t="s">
        <v>10</v>
      </c>
      <c r="AR60" s="7" t="s">
        <v>383</v>
      </c>
      <c r="AS60" s="7" t="s">
        <v>10</v>
      </c>
    </row>
    <row r="61" spans="1:45" s="11" customFormat="1" ht="22.5" customHeight="1">
      <c r="A61" s="17"/>
      <c r="B61" s="4" t="s">
        <v>5</v>
      </c>
      <c r="C61" s="4">
        <v>6</v>
      </c>
      <c r="D61" s="12" t="s">
        <v>168</v>
      </c>
      <c r="E61" s="13" t="s">
        <v>114</v>
      </c>
      <c r="F61" s="9" t="s">
        <v>356</v>
      </c>
      <c r="G61" s="14" t="s">
        <v>169</v>
      </c>
      <c r="H61" s="6" t="s">
        <v>170</v>
      </c>
      <c r="I61" s="6" t="s">
        <v>105</v>
      </c>
      <c r="J61" s="6" t="s">
        <v>354</v>
      </c>
      <c r="K61" s="19">
        <v>30300</v>
      </c>
      <c r="L61" s="19">
        <v>22324.950809999998</v>
      </c>
      <c r="M61" s="7" t="s">
        <v>10</v>
      </c>
      <c r="N61" s="7" t="s">
        <v>10</v>
      </c>
      <c r="O61" s="7" t="s">
        <v>383</v>
      </c>
      <c r="P61" s="7" t="s">
        <v>10</v>
      </c>
      <c r="Q61" s="7" t="s">
        <v>10</v>
      </c>
      <c r="R61" s="7" t="s">
        <v>383</v>
      </c>
      <c r="S61" s="19">
        <f t="shared" si="0"/>
        <v>40400</v>
      </c>
      <c r="T61" s="7" t="s">
        <v>3</v>
      </c>
      <c r="U61" s="19">
        <v>27.5</v>
      </c>
      <c r="V61" s="7" t="s">
        <v>387</v>
      </c>
      <c r="W61" s="19">
        <f t="shared" si="1"/>
        <v>5050</v>
      </c>
      <c r="X61" s="7" t="s">
        <v>386</v>
      </c>
      <c r="Y61" s="7" t="s">
        <v>10</v>
      </c>
      <c r="Z61" s="7" t="s">
        <v>383</v>
      </c>
      <c r="AA61" s="7" t="s">
        <v>10</v>
      </c>
      <c r="AB61" s="7" t="s">
        <v>383</v>
      </c>
      <c r="AC61" s="7" t="s">
        <v>10</v>
      </c>
      <c r="AD61" s="7" t="s">
        <v>383</v>
      </c>
      <c r="AE61" s="19">
        <f t="shared" si="4"/>
        <v>20200</v>
      </c>
      <c r="AF61" s="7" t="s">
        <v>3</v>
      </c>
      <c r="AG61" s="19">
        <v>0</v>
      </c>
      <c r="AH61" s="7" t="s">
        <v>3</v>
      </c>
      <c r="AI61" s="7" t="s">
        <v>10</v>
      </c>
      <c r="AJ61" s="7" t="s">
        <v>383</v>
      </c>
      <c r="AK61" s="19">
        <f t="shared" si="2"/>
        <v>1560.7800000000002</v>
      </c>
      <c r="AL61" s="7" t="s">
        <v>387</v>
      </c>
      <c r="AM61" s="19">
        <f t="shared" si="3"/>
        <v>2401.2000000000003</v>
      </c>
      <c r="AN61" s="7" t="s">
        <v>4</v>
      </c>
      <c r="AO61" s="19">
        <v>600</v>
      </c>
      <c r="AP61" s="7" t="s">
        <v>3</v>
      </c>
      <c r="AQ61" s="7" t="s">
        <v>10</v>
      </c>
      <c r="AR61" s="7" t="s">
        <v>383</v>
      </c>
      <c r="AS61" s="7" t="s">
        <v>10</v>
      </c>
    </row>
    <row r="62" spans="1:45" s="15" customFormat="1" ht="22.5" customHeight="1">
      <c r="A62" s="17"/>
      <c r="B62" s="4" t="s">
        <v>5</v>
      </c>
      <c r="C62" s="4">
        <v>6</v>
      </c>
      <c r="D62" s="12" t="s">
        <v>131</v>
      </c>
      <c r="E62" s="13" t="s">
        <v>114</v>
      </c>
      <c r="F62" s="5" t="s">
        <v>357</v>
      </c>
      <c r="G62" s="14" t="s">
        <v>171</v>
      </c>
      <c r="H62" s="6" t="s">
        <v>172</v>
      </c>
      <c r="I62" s="6" t="s">
        <v>173</v>
      </c>
      <c r="J62" s="6" t="s">
        <v>353</v>
      </c>
      <c r="K62" s="19">
        <v>30300</v>
      </c>
      <c r="L62" s="19">
        <v>22324.950809999998</v>
      </c>
      <c r="M62" s="7" t="s">
        <v>10</v>
      </c>
      <c r="N62" s="7" t="s">
        <v>10</v>
      </c>
      <c r="O62" s="7" t="s">
        <v>383</v>
      </c>
      <c r="P62" s="7" t="s">
        <v>10</v>
      </c>
      <c r="Q62" s="7" t="s">
        <v>10</v>
      </c>
      <c r="R62" s="7" t="s">
        <v>383</v>
      </c>
      <c r="S62" s="19">
        <f t="shared" si="0"/>
        <v>40400</v>
      </c>
      <c r="T62" s="7" t="s">
        <v>3</v>
      </c>
      <c r="U62" s="19">
        <v>0</v>
      </c>
      <c r="V62" s="7" t="s">
        <v>387</v>
      </c>
      <c r="W62" s="19">
        <f t="shared" si="1"/>
        <v>5050</v>
      </c>
      <c r="X62" s="7" t="s">
        <v>386</v>
      </c>
      <c r="Y62" s="7" t="s">
        <v>10</v>
      </c>
      <c r="Z62" s="7" t="s">
        <v>383</v>
      </c>
      <c r="AA62" s="7" t="s">
        <v>10</v>
      </c>
      <c r="AB62" s="7" t="s">
        <v>383</v>
      </c>
      <c r="AC62" s="7" t="s">
        <v>10</v>
      </c>
      <c r="AD62" s="7" t="s">
        <v>383</v>
      </c>
      <c r="AE62" s="19">
        <v>0</v>
      </c>
      <c r="AF62" s="7" t="s">
        <v>3</v>
      </c>
      <c r="AG62" s="19">
        <v>0</v>
      </c>
      <c r="AH62" s="7" t="s">
        <v>3</v>
      </c>
      <c r="AI62" s="7" t="s">
        <v>10</v>
      </c>
      <c r="AJ62" s="7" t="s">
        <v>383</v>
      </c>
      <c r="AK62" s="19">
        <f t="shared" si="2"/>
        <v>1560.7800000000002</v>
      </c>
      <c r="AL62" s="7" t="s">
        <v>387</v>
      </c>
      <c r="AM62" s="19">
        <f t="shared" si="3"/>
        <v>2401.2000000000003</v>
      </c>
      <c r="AN62" s="7" t="s">
        <v>4</v>
      </c>
      <c r="AO62" s="19">
        <v>600</v>
      </c>
      <c r="AP62" s="7" t="s">
        <v>3</v>
      </c>
      <c r="AQ62" s="7" t="s">
        <v>10</v>
      </c>
      <c r="AR62" s="7" t="s">
        <v>383</v>
      </c>
      <c r="AS62" s="7" t="s">
        <v>10</v>
      </c>
    </row>
    <row r="63" spans="1:45" s="11" customFormat="1" ht="22.5" customHeight="1">
      <c r="A63" s="17"/>
      <c r="B63" s="4" t="s">
        <v>5</v>
      </c>
      <c r="C63" s="4">
        <v>6</v>
      </c>
      <c r="D63" s="12" t="s">
        <v>115</v>
      </c>
      <c r="E63" s="13" t="s">
        <v>114</v>
      </c>
      <c r="F63" s="5" t="s">
        <v>357</v>
      </c>
      <c r="G63" s="14" t="s">
        <v>174</v>
      </c>
      <c r="H63" s="6" t="s">
        <v>132</v>
      </c>
      <c r="I63" s="6" t="s">
        <v>95</v>
      </c>
      <c r="J63" s="6" t="s">
        <v>354</v>
      </c>
      <c r="K63" s="19">
        <v>29900</v>
      </c>
      <c r="L63" s="19">
        <v>22019.030809999997</v>
      </c>
      <c r="M63" s="7" t="s">
        <v>10</v>
      </c>
      <c r="N63" s="7" t="s">
        <v>10</v>
      </c>
      <c r="O63" s="7" t="s">
        <v>383</v>
      </c>
      <c r="P63" s="7" t="s">
        <v>10</v>
      </c>
      <c r="Q63" s="7" t="s">
        <v>10</v>
      </c>
      <c r="R63" s="7" t="s">
        <v>383</v>
      </c>
      <c r="S63" s="19">
        <f t="shared" si="0"/>
        <v>39866.666666666664</v>
      </c>
      <c r="T63" s="7" t="s">
        <v>3</v>
      </c>
      <c r="U63" s="19">
        <v>23</v>
      </c>
      <c r="V63" s="7" t="s">
        <v>387</v>
      </c>
      <c r="W63" s="19">
        <f t="shared" si="1"/>
        <v>4983.333333333333</v>
      </c>
      <c r="X63" s="7" t="s">
        <v>386</v>
      </c>
      <c r="Y63" s="7" t="s">
        <v>10</v>
      </c>
      <c r="Z63" s="7" t="s">
        <v>383</v>
      </c>
      <c r="AA63" s="7" t="s">
        <v>10</v>
      </c>
      <c r="AB63" s="7" t="s">
        <v>383</v>
      </c>
      <c r="AC63" s="7" t="s">
        <v>10</v>
      </c>
      <c r="AD63" s="7" t="s">
        <v>383</v>
      </c>
      <c r="AE63" s="19">
        <f>K63/30*15</f>
        <v>14950</v>
      </c>
      <c r="AF63" s="7" t="s">
        <v>3</v>
      </c>
      <c r="AG63" s="19">
        <v>0</v>
      </c>
      <c r="AH63" s="7" t="s">
        <v>3</v>
      </c>
      <c r="AI63" s="7" t="s">
        <v>10</v>
      </c>
      <c r="AJ63" s="7" t="s">
        <v>383</v>
      </c>
      <c r="AK63" s="19">
        <f t="shared" si="2"/>
        <v>1560.7800000000002</v>
      </c>
      <c r="AL63" s="7" t="s">
        <v>387</v>
      </c>
      <c r="AM63" s="19">
        <f t="shared" si="3"/>
        <v>2401.2000000000003</v>
      </c>
      <c r="AN63" s="7" t="s">
        <v>4</v>
      </c>
      <c r="AO63" s="19">
        <v>600</v>
      </c>
      <c r="AP63" s="7" t="s">
        <v>3</v>
      </c>
      <c r="AQ63" s="7" t="s">
        <v>10</v>
      </c>
      <c r="AR63" s="7" t="s">
        <v>383</v>
      </c>
      <c r="AS63" s="7" t="s">
        <v>10</v>
      </c>
    </row>
    <row r="64" spans="1:45" s="8" customFormat="1" ht="22.5" customHeight="1">
      <c r="A64" s="17"/>
      <c r="B64" s="4" t="s">
        <v>5</v>
      </c>
      <c r="C64" s="4">
        <v>6</v>
      </c>
      <c r="D64" s="12" t="s">
        <v>115</v>
      </c>
      <c r="E64" s="13" t="s">
        <v>131</v>
      </c>
      <c r="F64" s="5" t="s">
        <v>360</v>
      </c>
      <c r="G64" s="14" t="s">
        <v>175</v>
      </c>
      <c r="H64" s="6" t="s">
        <v>176</v>
      </c>
      <c r="I64" s="6" t="s">
        <v>177</v>
      </c>
      <c r="J64" s="6" t="s">
        <v>354</v>
      </c>
      <c r="K64" s="19">
        <v>29600</v>
      </c>
      <c r="L64" s="19">
        <v>21789.590809999998</v>
      </c>
      <c r="M64" s="7" t="s">
        <v>10</v>
      </c>
      <c r="N64" s="7" t="s">
        <v>10</v>
      </c>
      <c r="O64" s="7" t="s">
        <v>383</v>
      </c>
      <c r="P64" s="7" t="s">
        <v>10</v>
      </c>
      <c r="Q64" s="7" t="s">
        <v>10</v>
      </c>
      <c r="R64" s="7" t="s">
        <v>383</v>
      </c>
      <c r="S64" s="19">
        <f t="shared" si="0"/>
        <v>39466.666666666664</v>
      </c>
      <c r="T64" s="7" t="s">
        <v>3</v>
      </c>
      <c r="U64" s="19">
        <v>41</v>
      </c>
      <c r="V64" s="7" t="s">
        <v>387</v>
      </c>
      <c r="W64" s="19">
        <f t="shared" si="1"/>
        <v>4933.333333333333</v>
      </c>
      <c r="X64" s="7" t="s">
        <v>386</v>
      </c>
      <c r="Y64" s="7" t="s">
        <v>10</v>
      </c>
      <c r="Z64" s="7" t="s">
        <v>383</v>
      </c>
      <c r="AA64" s="7" t="s">
        <v>10</v>
      </c>
      <c r="AB64" s="7" t="s">
        <v>383</v>
      </c>
      <c r="AC64" s="7" t="s">
        <v>10</v>
      </c>
      <c r="AD64" s="7" t="s">
        <v>383</v>
      </c>
      <c r="AE64" s="19">
        <f>K64/30*25</f>
        <v>24666.666666666664</v>
      </c>
      <c r="AF64" s="7" t="s">
        <v>3</v>
      </c>
      <c r="AG64" s="19">
        <v>0</v>
      </c>
      <c r="AH64" s="7" t="s">
        <v>3</v>
      </c>
      <c r="AI64" s="7" t="s">
        <v>10</v>
      </c>
      <c r="AJ64" s="7" t="s">
        <v>383</v>
      </c>
      <c r="AK64" s="19">
        <f t="shared" si="2"/>
        <v>1560.7800000000002</v>
      </c>
      <c r="AL64" s="7" t="s">
        <v>387</v>
      </c>
      <c r="AM64" s="19">
        <f t="shared" si="3"/>
        <v>2401.2000000000003</v>
      </c>
      <c r="AN64" s="7" t="s">
        <v>4</v>
      </c>
      <c r="AO64" s="19">
        <v>600</v>
      </c>
      <c r="AP64" s="7" t="s">
        <v>3</v>
      </c>
      <c r="AQ64" s="7" t="s">
        <v>10</v>
      </c>
      <c r="AR64" s="7" t="s">
        <v>383</v>
      </c>
      <c r="AS64" s="7" t="s">
        <v>10</v>
      </c>
    </row>
    <row r="65" spans="1:45" s="15" customFormat="1" ht="22.5" customHeight="1">
      <c r="A65" s="17"/>
      <c r="B65" s="4" t="s">
        <v>5</v>
      </c>
      <c r="C65" s="4">
        <v>6</v>
      </c>
      <c r="D65" s="12" t="s">
        <v>115</v>
      </c>
      <c r="E65" s="13" t="s">
        <v>114</v>
      </c>
      <c r="F65" s="5" t="s">
        <v>358</v>
      </c>
      <c r="G65" s="14" t="s">
        <v>178</v>
      </c>
      <c r="H65" s="6" t="s">
        <v>179</v>
      </c>
      <c r="I65" s="6" t="s">
        <v>180</v>
      </c>
      <c r="J65" s="6" t="s">
        <v>354</v>
      </c>
      <c r="K65" s="19">
        <v>29600</v>
      </c>
      <c r="L65" s="19">
        <v>21789.590809999998</v>
      </c>
      <c r="M65" s="7" t="s">
        <v>10</v>
      </c>
      <c r="N65" s="7" t="s">
        <v>10</v>
      </c>
      <c r="O65" s="7" t="s">
        <v>383</v>
      </c>
      <c r="P65" s="7" t="s">
        <v>10</v>
      </c>
      <c r="Q65" s="7" t="s">
        <v>10</v>
      </c>
      <c r="R65" s="7" t="s">
        <v>383</v>
      </c>
      <c r="S65" s="19">
        <f t="shared" si="0"/>
        <v>39466.666666666664</v>
      </c>
      <c r="T65" s="7" t="s">
        <v>3</v>
      </c>
      <c r="U65" s="19">
        <v>23</v>
      </c>
      <c r="V65" s="7" t="s">
        <v>387</v>
      </c>
      <c r="W65" s="19">
        <f t="shared" si="1"/>
        <v>4933.333333333333</v>
      </c>
      <c r="X65" s="7" t="s">
        <v>386</v>
      </c>
      <c r="Y65" s="7" t="s">
        <v>10</v>
      </c>
      <c r="Z65" s="7" t="s">
        <v>383</v>
      </c>
      <c r="AA65" s="7" t="s">
        <v>10</v>
      </c>
      <c r="AB65" s="7" t="s">
        <v>383</v>
      </c>
      <c r="AC65" s="7" t="s">
        <v>10</v>
      </c>
      <c r="AD65" s="7" t="s">
        <v>383</v>
      </c>
      <c r="AE65" s="19">
        <f>K65/30*15</f>
        <v>14800</v>
      </c>
      <c r="AF65" s="7" t="s">
        <v>3</v>
      </c>
      <c r="AG65" s="19">
        <v>0</v>
      </c>
      <c r="AH65" s="7" t="s">
        <v>3</v>
      </c>
      <c r="AI65" s="7" t="s">
        <v>10</v>
      </c>
      <c r="AJ65" s="7" t="s">
        <v>383</v>
      </c>
      <c r="AK65" s="19">
        <f t="shared" si="2"/>
        <v>1560.7800000000002</v>
      </c>
      <c r="AL65" s="7" t="s">
        <v>387</v>
      </c>
      <c r="AM65" s="19">
        <f t="shared" si="3"/>
        <v>2401.2000000000003</v>
      </c>
      <c r="AN65" s="7" t="s">
        <v>4</v>
      </c>
      <c r="AO65" s="19">
        <v>600</v>
      </c>
      <c r="AP65" s="7" t="s">
        <v>3</v>
      </c>
      <c r="AQ65" s="7" t="s">
        <v>10</v>
      </c>
      <c r="AR65" s="7" t="s">
        <v>383</v>
      </c>
      <c r="AS65" s="7" t="s">
        <v>10</v>
      </c>
    </row>
    <row r="66" spans="1:45" s="15" customFormat="1" ht="22.5" customHeight="1">
      <c r="A66" s="17"/>
      <c r="B66" s="4" t="s">
        <v>5</v>
      </c>
      <c r="C66" s="4">
        <v>6</v>
      </c>
      <c r="D66" s="12" t="s">
        <v>131</v>
      </c>
      <c r="E66" s="13" t="s">
        <v>131</v>
      </c>
      <c r="F66" s="5" t="s">
        <v>357</v>
      </c>
      <c r="G66" s="14" t="s">
        <v>181</v>
      </c>
      <c r="H66" s="6" t="s">
        <v>182</v>
      </c>
      <c r="I66" s="6" t="s">
        <v>183</v>
      </c>
      <c r="J66" s="6" t="s">
        <v>353</v>
      </c>
      <c r="K66" s="19">
        <v>29600</v>
      </c>
      <c r="L66" s="19">
        <v>21789.590809999998</v>
      </c>
      <c r="M66" s="7" t="s">
        <v>10</v>
      </c>
      <c r="N66" s="7" t="s">
        <v>10</v>
      </c>
      <c r="O66" s="7" t="s">
        <v>383</v>
      </c>
      <c r="P66" s="7" t="s">
        <v>10</v>
      </c>
      <c r="Q66" s="7" t="s">
        <v>10</v>
      </c>
      <c r="R66" s="7" t="s">
        <v>383</v>
      </c>
      <c r="S66" s="19">
        <f t="shared" si="0"/>
        <v>39466.666666666664</v>
      </c>
      <c r="T66" s="7" t="s">
        <v>3</v>
      </c>
      <c r="U66" s="19">
        <v>23</v>
      </c>
      <c r="V66" s="7" t="s">
        <v>387</v>
      </c>
      <c r="W66" s="19">
        <f t="shared" si="1"/>
        <v>4933.333333333333</v>
      </c>
      <c r="X66" s="7" t="s">
        <v>386</v>
      </c>
      <c r="Y66" s="7" t="s">
        <v>10</v>
      </c>
      <c r="Z66" s="7" t="s">
        <v>383</v>
      </c>
      <c r="AA66" s="7" t="s">
        <v>10</v>
      </c>
      <c r="AB66" s="7" t="s">
        <v>383</v>
      </c>
      <c r="AC66" s="7" t="s">
        <v>10</v>
      </c>
      <c r="AD66" s="7" t="s">
        <v>383</v>
      </c>
      <c r="AE66" s="19">
        <f>K66/30*15</f>
        <v>14800</v>
      </c>
      <c r="AF66" s="7" t="s">
        <v>3</v>
      </c>
      <c r="AG66" s="19">
        <v>0</v>
      </c>
      <c r="AH66" s="7" t="s">
        <v>3</v>
      </c>
      <c r="AI66" s="7" t="s">
        <v>10</v>
      </c>
      <c r="AJ66" s="7" t="s">
        <v>383</v>
      </c>
      <c r="AK66" s="19">
        <f t="shared" si="2"/>
        <v>1560.7800000000002</v>
      </c>
      <c r="AL66" s="7" t="s">
        <v>387</v>
      </c>
      <c r="AM66" s="19">
        <f t="shared" si="3"/>
        <v>2401.2000000000003</v>
      </c>
      <c r="AN66" s="7" t="s">
        <v>4</v>
      </c>
      <c r="AO66" s="19">
        <v>600</v>
      </c>
      <c r="AP66" s="7" t="s">
        <v>3</v>
      </c>
      <c r="AQ66" s="7" t="s">
        <v>10</v>
      </c>
      <c r="AR66" s="7" t="s">
        <v>383</v>
      </c>
      <c r="AS66" s="7" t="s">
        <v>10</v>
      </c>
    </row>
    <row r="67" spans="1:45" s="15" customFormat="1" ht="22.5" customHeight="1">
      <c r="A67" s="17"/>
      <c r="B67" s="4" t="s">
        <v>5</v>
      </c>
      <c r="C67" s="4">
        <v>6</v>
      </c>
      <c r="D67" s="12" t="s">
        <v>115</v>
      </c>
      <c r="E67" s="13" t="s">
        <v>131</v>
      </c>
      <c r="F67" s="5" t="s">
        <v>360</v>
      </c>
      <c r="G67" s="14" t="s">
        <v>184</v>
      </c>
      <c r="H67" s="6" t="s">
        <v>185</v>
      </c>
      <c r="I67" s="6" t="s">
        <v>186</v>
      </c>
      <c r="J67" s="6" t="s">
        <v>354</v>
      </c>
      <c r="K67" s="19">
        <v>29600</v>
      </c>
      <c r="L67" s="19">
        <v>21789.590809999998</v>
      </c>
      <c r="M67" s="7" t="s">
        <v>10</v>
      </c>
      <c r="N67" s="7" t="s">
        <v>10</v>
      </c>
      <c r="O67" s="7" t="s">
        <v>383</v>
      </c>
      <c r="P67" s="7" t="s">
        <v>10</v>
      </c>
      <c r="Q67" s="7" t="s">
        <v>10</v>
      </c>
      <c r="R67" s="7" t="s">
        <v>383</v>
      </c>
      <c r="S67" s="19">
        <f t="shared" si="0"/>
        <v>39466.666666666664</v>
      </c>
      <c r="T67" s="7" t="s">
        <v>3</v>
      </c>
      <c r="U67" s="19">
        <v>0</v>
      </c>
      <c r="V67" s="7" t="s">
        <v>387</v>
      </c>
      <c r="W67" s="19">
        <f t="shared" si="1"/>
        <v>4933.333333333333</v>
      </c>
      <c r="X67" s="7" t="s">
        <v>386</v>
      </c>
      <c r="Y67" s="7" t="s">
        <v>10</v>
      </c>
      <c r="Z67" s="7" t="s">
        <v>383</v>
      </c>
      <c r="AA67" s="7" t="s">
        <v>10</v>
      </c>
      <c r="AB67" s="7" t="s">
        <v>383</v>
      </c>
      <c r="AC67" s="7" t="s">
        <v>10</v>
      </c>
      <c r="AD67" s="7" t="s">
        <v>383</v>
      </c>
      <c r="AE67" s="19">
        <v>0</v>
      </c>
      <c r="AF67" s="7" t="s">
        <v>3</v>
      </c>
      <c r="AG67" s="19">
        <v>0</v>
      </c>
      <c r="AH67" s="7" t="s">
        <v>3</v>
      </c>
      <c r="AI67" s="7" t="s">
        <v>10</v>
      </c>
      <c r="AJ67" s="7" t="s">
        <v>383</v>
      </c>
      <c r="AK67" s="19">
        <f t="shared" si="2"/>
        <v>1560.7800000000002</v>
      </c>
      <c r="AL67" s="7" t="s">
        <v>387</v>
      </c>
      <c r="AM67" s="19">
        <f t="shared" si="3"/>
        <v>2401.2000000000003</v>
      </c>
      <c r="AN67" s="7" t="s">
        <v>4</v>
      </c>
      <c r="AO67" s="19">
        <v>600</v>
      </c>
      <c r="AP67" s="7" t="s">
        <v>3</v>
      </c>
      <c r="AQ67" s="7" t="s">
        <v>10</v>
      </c>
      <c r="AR67" s="7" t="s">
        <v>383</v>
      </c>
      <c r="AS67" s="7" t="s">
        <v>10</v>
      </c>
    </row>
    <row r="68" spans="1:45" s="15" customFormat="1" ht="22.5" customHeight="1">
      <c r="A68" s="17"/>
      <c r="B68" s="4" t="s">
        <v>5</v>
      </c>
      <c r="C68" s="4">
        <v>6</v>
      </c>
      <c r="D68" s="12" t="s">
        <v>131</v>
      </c>
      <c r="E68" s="13" t="s">
        <v>131</v>
      </c>
      <c r="F68" s="5" t="s">
        <v>357</v>
      </c>
      <c r="G68" s="14" t="s">
        <v>187</v>
      </c>
      <c r="H68" s="6" t="s">
        <v>54</v>
      </c>
      <c r="I68" s="6" t="s">
        <v>188</v>
      </c>
      <c r="J68" s="6" t="s">
        <v>353</v>
      </c>
      <c r="K68" s="19">
        <v>29600</v>
      </c>
      <c r="L68" s="19">
        <v>21789.590809999998</v>
      </c>
      <c r="M68" s="7" t="s">
        <v>10</v>
      </c>
      <c r="N68" s="7" t="s">
        <v>10</v>
      </c>
      <c r="O68" s="7" t="s">
        <v>383</v>
      </c>
      <c r="P68" s="7" t="s">
        <v>10</v>
      </c>
      <c r="Q68" s="7" t="s">
        <v>10</v>
      </c>
      <c r="R68" s="7" t="s">
        <v>383</v>
      </c>
      <c r="S68" s="19">
        <f t="shared" si="0"/>
        <v>39466.666666666664</v>
      </c>
      <c r="T68" s="7" t="s">
        <v>3</v>
      </c>
      <c r="U68" s="19">
        <v>0</v>
      </c>
      <c r="V68" s="7" t="s">
        <v>387</v>
      </c>
      <c r="W68" s="19">
        <f t="shared" si="1"/>
        <v>4933.333333333333</v>
      </c>
      <c r="X68" s="7" t="s">
        <v>386</v>
      </c>
      <c r="Y68" s="7" t="s">
        <v>10</v>
      </c>
      <c r="Z68" s="7" t="s">
        <v>383</v>
      </c>
      <c r="AA68" s="7" t="s">
        <v>10</v>
      </c>
      <c r="AB68" s="7" t="s">
        <v>383</v>
      </c>
      <c r="AC68" s="7" t="s">
        <v>10</v>
      </c>
      <c r="AD68" s="7" t="s">
        <v>383</v>
      </c>
      <c r="AE68" s="19">
        <v>0</v>
      </c>
      <c r="AF68" s="7" t="s">
        <v>3</v>
      </c>
      <c r="AG68" s="19">
        <v>0</v>
      </c>
      <c r="AH68" s="7" t="s">
        <v>3</v>
      </c>
      <c r="AI68" s="7" t="s">
        <v>10</v>
      </c>
      <c r="AJ68" s="7" t="s">
        <v>383</v>
      </c>
      <c r="AK68" s="19">
        <f t="shared" si="2"/>
        <v>1560.7800000000002</v>
      </c>
      <c r="AL68" s="7" t="s">
        <v>387</v>
      </c>
      <c r="AM68" s="19">
        <f t="shared" si="3"/>
        <v>2401.2000000000003</v>
      </c>
      <c r="AN68" s="7" t="s">
        <v>4</v>
      </c>
      <c r="AO68" s="19">
        <v>600</v>
      </c>
      <c r="AP68" s="7" t="s">
        <v>3</v>
      </c>
      <c r="AQ68" s="7" t="s">
        <v>10</v>
      </c>
      <c r="AR68" s="7" t="s">
        <v>383</v>
      </c>
      <c r="AS68" s="7" t="s">
        <v>10</v>
      </c>
    </row>
    <row r="69" spans="1:45" s="15" customFormat="1" ht="22.5" customHeight="1">
      <c r="A69" s="17"/>
      <c r="B69" s="4" t="s">
        <v>5</v>
      </c>
      <c r="C69" s="4">
        <v>6</v>
      </c>
      <c r="D69" s="12" t="s">
        <v>115</v>
      </c>
      <c r="E69" s="13" t="s">
        <v>114</v>
      </c>
      <c r="F69" s="5" t="s">
        <v>357</v>
      </c>
      <c r="G69" s="14" t="s">
        <v>189</v>
      </c>
      <c r="H69" s="6" t="s">
        <v>190</v>
      </c>
      <c r="I69" s="6" t="s">
        <v>113</v>
      </c>
      <c r="J69" s="6" t="s">
        <v>354</v>
      </c>
      <c r="K69" s="19">
        <v>29000</v>
      </c>
      <c r="L69" s="19">
        <v>21330.710809999997</v>
      </c>
      <c r="M69" s="7" t="s">
        <v>10</v>
      </c>
      <c r="N69" s="7" t="s">
        <v>10</v>
      </c>
      <c r="O69" s="7" t="s">
        <v>383</v>
      </c>
      <c r="P69" s="7" t="s">
        <v>10</v>
      </c>
      <c r="Q69" s="7" t="s">
        <v>10</v>
      </c>
      <c r="R69" s="7" t="s">
        <v>383</v>
      </c>
      <c r="S69" s="19">
        <f t="shared" si="0"/>
        <v>38666.666666666664</v>
      </c>
      <c r="T69" s="7" t="s">
        <v>3</v>
      </c>
      <c r="U69" s="19">
        <v>0</v>
      </c>
      <c r="V69" s="7" t="s">
        <v>387</v>
      </c>
      <c r="W69" s="19">
        <f t="shared" si="1"/>
        <v>4833.333333333333</v>
      </c>
      <c r="X69" s="7" t="s">
        <v>386</v>
      </c>
      <c r="Y69" s="7" t="s">
        <v>10</v>
      </c>
      <c r="Z69" s="7" t="s">
        <v>383</v>
      </c>
      <c r="AA69" s="7" t="s">
        <v>10</v>
      </c>
      <c r="AB69" s="7" t="s">
        <v>383</v>
      </c>
      <c r="AC69" s="7" t="s">
        <v>10</v>
      </c>
      <c r="AD69" s="7" t="s">
        <v>383</v>
      </c>
      <c r="AE69" s="19">
        <v>0</v>
      </c>
      <c r="AF69" s="7" t="s">
        <v>3</v>
      </c>
      <c r="AG69" s="19">
        <v>0</v>
      </c>
      <c r="AH69" s="7" t="s">
        <v>3</v>
      </c>
      <c r="AI69" s="7" t="s">
        <v>10</v>
      </c>
      <c r="AJ69" s="7" t="s">
        <v>383</v>
      </c>
      <c r="AK69" s="19">
        <f t="shared" si="2"/>
        <v>1560.7800000000002</v>
      </c>
      <c r="AL69" s="7" t="s">
        <v>387</v>
      </c>
      <c r="AM69" s="19">
        <f t="shared" si="3"/>
        <v>2401.2000000000003</v>
      </c>
      <c r="AN69" s="7" t="s">
        <v>4</v>
      </c>
      <c r="AO69" s="19">
        <v>600</v>
      </c>
      <c r="AP69" s="7" t="s">
        <v>3</v>
      </c>
      <c r="AQ69" s="7" t="s">
        <v>10</v>
      </c>
      <c r="AR69" s="7" t="s">
        <v>383</v>
      </c>
      <c r="AS69" s="7" t="s">
        <v>10</v>
      </c>
    </row>
    <row r="70" spans="1:45" s="15" customFormat="1" ht="22.5" customHeight="1">
      <c r="A70" s="17"/>
      <c r="B70" s="4" t="s">
        <v>5</v>
      </c>
      <c r="C70" s="4">
        <v>6</v>
      </c>
      <c r="D70" s="12" t="s">
        <v>115</v>
      </c>
      <c r="E70" s="13" t="s">
        <v>131</v>
      </c>
      <c r="F70" s="5" t="s">
        <v>357</v>
      </c>
      <c r="G70" s="14" t="s">
        <v>191</v>
      </c>
      <c r="H70" s="6" t="s">
        <v>43</v>
      </c>
      <c r="I70" s="6" t="s">
        <v>398</v>
      </c>
      <c r="J70" s="6" t="s">
        <v>354</v>
      </c>
      <c r="K70" s="19">
        <v>29000</v>
      </c>
      <c r="L70" s="19">
        <v>21330.710809999997</v>
      </c>
      <c r="M70" s="7" t="s">
        <v>10</v>
      </c>
      <c r="N70" s="7" t="s">
        <v>10</v>
      </c>
      <c r="O70" s="7" t="s">
        <v>383</v>
      </c>
      <c r="P70" s="7" t="s">
        <v>10</v>
      </c>
      <c r="Q70" s="7" t="s">
        <v>10</v>
      </c>
      <c r="R70" s="7" t="s">
        <v>383</v>
      </c>
      <c r="S70" s="19">
        <f t="shared" si="0"/>
        <v>38666.666666666664</v>
      </c>
      <c r="T70" s="7" t="s">
        <v>3</v>
      </c>
      <c r="U70" s="19">
        <v>0</v>
      </c>
      <c r="V70" s="7" t="s">
        <v>387</v>
      </c>
      <c r="W70" s="19">
        <f t="shared" si="1"/>
        <v>4833.333333333333</v>
      </c>
      <c r="X70" s="7" t="s">
        <v>386</v>
      </c>
      <c r="Y70" s="7" t="s">
        <v>10</v>
      </c>
      <c r="Z70" s="7" t="s">
        <v>383</v>
      </c>
      <c r="AA70" s="7" t="s">
        <v>10</v>
      </c>
      <c r="AB70" s="7" t="s">
        <v>383</v>
      </c>
      <c r="AC70" s="7" t="s">
        <v>10</v>
      </c>
      <c r="AD70" s="7" t="s">
        <v>383</v>
      </c>
      <c r="AE70" s="19">
        <v>0</v>
      </c>
      <c r="AF70" s="7" t="s">
        <v>3</v>
      </c>
      <c r="AG70" s="19">
        <v>0</v>
      </c>
      <c r="AH70" s="7" t="s">
        <v>3</v>
      </c>
      <c r="AI70" s="7" t="s">
        <v>10</v>
      </c>
      <c r="AJ70" s="7" t="s">
        <v>383</v>
      </c>
      <c r="AK70" s="19">
        <f t="shared" si="2"/>
        <v>1560.7800000000002</v>
      </c>
      <c r="AL70" s="7" t="s">
        <v>387</v>
      </c>
      <c r="AM70" s="19">
        <f t="shared" si="3"/>
        <v>2401.2000000000003</v>
      </c>
      <c r="AN70" s="7" t="s">
        <v>4</v>
      </c>
      <c r="AO70" s="19">
        <v>600</v>
      </c>
      <c r="AP70" s="7" t="s">
        <v>3</v>
      </c>
      <c r="AQ70" s="7" t="s">
        <v>10</v>
      </c>
      <c r="AR70" s="7" t="s">
        <v>383</v>
      </c>
      <c r="AS70" s="7" t="s">
        <v>10</v>
      </c>
    </row>
    <row r="71" spans="1:45" s="15" customFormat="1" ht="22.5" customHeight="1">
      <c r="A71" s="17"/>
      <c r="B71" s="4" t="s">
        <v>5</v>
      </c>
      <c r="C71" s="4">
        <v>6</v>
      </c>
      <c r="D71" s="12" t="s">
        <v>131</v>
      </c>
      <c r="E71" s="13" t="s">
        <v>131</v>
      </c>
      <c r="F71" s="5" t="s">
        <v>358</v>
      </c>
      <c r="G71" s="14" t="s">
        <v>192</v>
      </c>
      <c r="H71" s="6" t="s">
        <v>193</v>
      </c>
      <c r="I71" s="6" t="s">
        <v>194</v>
      </c>
      <c r="J71" s="6" t="s">
        <v>353</v>
      </c>
      <c r="K71" s="19">
        <v>28400</v>
      </c>
      <c r="L71" s="19">
        <v>20871.830809999999</v>
      </c>
      <c r="M71" s="7" t="s">
        <v>10</v>
      </c>
      <c r="N71" s="7" t="s">
        <v>10</v>
      </c>
      <c r="O71" s="7" t="s">
        <v>383</v>
      </c>
      <c r="P71" s="7" t="s">
        <v>10</v>
      </c>
      <c r="Q71" s="7" t="s">
        <v>10</v>
      </c>
      <c r="R71" s="7" t="s">
        <v>383</v>
      </c>
      <c r="S71" s="19">
        <f t="shared" si="0"/>
        <v>37866.666666666664</v>
      </c>
      <c r="T71" s="7" t="s">
        <v>3</v>
      </c>
      <c r="U71" s="19">
        <v>23</v>
      </c>
      <c r="V71" s="7" t="s">
        <v>387</v>
      </c>
      <c r="W71" s="19">
        <f t="shared" si="1"/>
        <v>4733.333333333333</v>
      </c>
      <c r="X71" s="7" t="s">
        <v>386</v>
      </c>
      <c r="Y71" s="7" t="s">
        <v>10</v>
      </c>
      <c r="Z71" s="7" t="s">
        <v>383</v>
      </c>
      <c r="AA71" s="7" t="s">
        <v>10</v>
      </c>
      <c r="AB71" s="7" t="s">
        <v>383</v>
      </c>
      <c r="AC71" s="7" t="s">
        <v>10</v>
      </c>
      <c r="AD71" s="7" t="s">
        <v>383</v>
      </c>
      <c r="AE71" s="19">
        <f>K71/30*15</f>
        <v>14200</v>
      </c>
      <c r="AF71" s="7" t="s">
        <v>3</v>
      </c>
      <c r="AG71" s="19">
        <v>0</v>
      </c>
      <c r="AH71" s="7" t="s">
        <v>3</v>
      </c>
      <c r="AI71" s="7" t="s">
        <v>10</v>
      </c>
      <c r="AJ71" s="7" t="s">
        <v>383</v>
      </c>
      <c r="AK71" s="19">
        <f t="shared" si="2"/>
        <v>1560.7800000000002</v>
      </c>
      <c r="AL71" s="7" t="s">
        <v>387</v>
      </c>
      <c r="AM71" s="19">
        <f t="shared" si="3"/>
        <v>2401.2000000000003</v>
      </c>
      <c r="AN71" s="7" t="s">
        <v>4</v>
      </c>
      <c r="AO71" s="19">
        <v>600</v>
      </c>
      <c r="AP71" s="7" t="s">
        <v>3</v>
      </c>
      <c r="AQ71" s="7" t="s">
        <v>10</v>
      </c>
      <c r="AR71" s="7" t="s">
        <v>383</v>
      </c>
      <c r="AS71" s="7" t="s">
        <v>10</v>
      </c>
    </row>
    <row r="72" spans="1:45" s="15" customFormat="1" ht="22.5" customHeight="1">
      <c r="A72" s="17"/>
      <c r="B72" s="4" t="s">
        <v>5</v>
      </c>
      <c r="C72" s="4">
        <v>6</v>
      </c>
      <c r="D72" s="12" t="s">
        <v>115</v>
      </c>
      <c r="E72" s="13" t="s">
        <v>114</v>
      </c>
      <c r="F72" s="5" t="s">
        <v>357</v>
      </c>
      <c r="G72" s="14" t="s">
        <v>195</v>
      </c>
      <c r="H72" s="6" t="s">
        <v>196</v>
      </c>
      <c r="I72" s="6" t="s">
        <v>197</v>
      </c>
      <c r="J72" s="6" t="s">
        <v>354</v>
      </c>
      <c r="K72" s="19">
        <v>28400</v>
      </c>
      <c r="L72" s="19">
        <v>20871.830809999999</v>
      </c>
      <c r="M72" s="7" t="s">
        <v>10</v>
      </c>
      <c r="N72" s="7" t="s">
        <v>10</v>
      </c>
      <c r="O72" s="7" t="s">
        <v>383</v>
      </c>
      <c r="P72" s="7" t="s">
        <v>10</v>
      </c>
      <c r="Q72" s="7" t="s">
        <v>10</v>
      </c>
      <c r="R72" s="7" t="s">
        <v>383</v>
      </c>
      <c r="S72" s="19">
        <f t="shared" si="0"/>
        <v>37866.666666666664</v>
      </c>
      <c r="T72" s="7" t="s">
        <v>3</v>
      </c>
      <c r="U72" s="19">
        <v>23</v>
      </c>
      <c r="V72" s="7" t="s">
        <v>387</v>
      </c>
      <c r="W72" s="19">
        <f t="shared" si="1"/>
        <v>4733.333333333333</v>
      </c>
      <c r="X72" s="7" t="s">
        <v>386</v>
      </c>
      <c r="Y72" s="7" t="s">
        <v>10</v>
      </c>
      <c r="Z72" s="7" t="s">
        <v>383</v>
      </c>
      <c r="AA72" s="7" t="s">
        <v>10</v>
      </c>
      <c r="AB72" s="7" t="s">
        <v>383</v>
      </c>
      <c r="AC72" s="7" t="s">
        <v>10</v>
      </c>
      <c r="AD72" s="7" t="s">
        <v>383</v>
      </c>
      <c r="AE72" s="19">
        <v>0</v>
      </c>
      <c r="AF72" s="7" t="s">
        <v>3</v>
      </c>
      <c r="AG72" s="19">
        <v>0</v>
      </c>
      <c r="AH72" s="7" t="s">
        <v>3</v>
      </c>
      <c r="AI72" s="7" t="s">
        <v>10</v>
      </c>
      <c r="AJ72" s="7" t="s">
        <v>383</v>
      </c>
      <c r="AK72" s="19">
        <f t="shared" si="2"/>
        <v>1560.7800000000002</v>
      </c>
      <c r="AL72" s="7" t="s">
        <v>387</v>
      </c>
      <c r="AM72" s="19">
        <f t="shared" si="3"/>
        <v>2401.2000000000003</v>
      </c>
      <c r="AN72" s="7" t="s">
        <v>4</v>
      </c>
      <c r="AO72" s="19">
        <v>600</v>
      </c>
      <c r="AP72" s="7" t="s">
        <v>3</v>
      </c>
      <c r="AQ72" s="7" t="s">
        <v>10</v>
      </c>
      <c r="AR72" s="7" t="s">
        <v>383</v>
      </c>
      <c r="AS72" s="7" t="s">
        <v>10</v>
      </c>
    </row>
    <row r="73" spans="1:45" s="15" customFormat="1" ht="22.5" customHeight="1">
      <c r="A73" s="17"/>
      <c r="B73" s="4" t="s">
        <v>5</v>
      </c>
      <c r="C73" s="4">
        <v>6</v>
      </c>
      <c r="D73" s="12" t="s">
        <v>115</v>
      </c>
      <c r="E73" s="13" t="s">
        <v>131</v>
      </c>
      <c r="F73" s="5" t="s">
        <v>360</v>
      </c>
      <c r="G73" s="14" t="s">
        <v>198</v>
      </c>
      <c r="H73" s="6" t="s">
        <v>199</v>
      </c>
      <c r="I73" s="6" t="s">
        <v>54</v>
      </c>
      <c r="J73" s="6" t="s">
        <v>354</v>
      </c>
      <c r="K73" s="19">
        <v>28400</v>
      </c>
      <c r="L73" s="19">
        <v>20871.830809999999</v>
      </c>
      <c r="M73" s="7" t="s">
        <v>10</v>
      </c>
      <c r="N73" s="7" t="s">
        <v>10</v>
      </c>
      <c r="O73" s="7" t="s">
        <v>383</v>
      </c>
      <c r="P73" s="7" t="s">
        <v>10</v>
      </c>
      <c r="Q73" s="7" t="s">
        <v>10</v>
      </c>
      <c r="R73" s="7" t="s">
        <v>383</v>
      </c>
      <c r="S73" s="19">
        <f t="shared" si="0"/>
        <v>37866.666666666664</v>
      </c>
      <c r="T73" s="7" t="s">
        <v>3</v>
      </c>
      <c r="U73" s="19">
        <v>0</v>
      </c>
      <c r="V73" s="7" t="s">
        <v>387</v>
      </c>
      <c r="W73" s="19">
        <f t="shared" si="1"/>
        <v>4733.333333333333</v>
      </c>
      <c r="X73" s="7" t="s">
        <v>386</v>
      </c>
      <c r="Y73" s="7" t="s">
        <v>10</v>
      </c>
      <c r="Z73" s="7" t="s">
        <v>383</v>
      </c>
      <c r="AA73" s="7" t="s">
        <v>10</v>
      </c>
      <c r="AB73" s="7" t="s">
        <v>383</v>
      </c>
      <c r="AC73" s="7" t="s">
        <v>10</v>
      </c>
      <c r="AD73" s="7" t="s">
        <v>383</v>
      </c>
      <c r="AE73" s="19">
        <v>0</v>
      </c>
      <c r="AF73" s="7" t="s">
        <v>3</v>
      </c>
      <c r="AG73" s="19">
        <v>0</v>
      </c>
      <c r="AH73" s="7" t="s">
        <v>3</v>
      </c>
      <c r="AI73" s="7" t="s">
        <v>10</v>
      </c>
      <c r="AJ73" s="7" t="s">
        <v>383</v>
      </c>
      <c r="AK73" s="19">
        <f t="shared" si="2"/>
        <v>1560.7800000000002</v>
      </c>
      <c r="AL73" s="7" t="s">
        <v>387</v>
      </c>
      <c r="AM73" s="19">
        <f t="shared" si="3"/>
        <v>2401.2000000000003</v>
      </c>
      <c r="AN73" s="7" t="s">
        <v>4</v>
      </c>
      <c r="AO73" s="19">
        <v>600</v>
      </c>
      <c r="AP73" s="7" t="s">
        <v>3</v>
      </c>
      <c r="AQ73" s="7" t="s">
        <v>10</v>
      </c>
      <c r="AR73" s="7" t="s">
        <v>383</v>
      </c>
      <c r="AS73" s="7" t="s">
        <v>10</v>
      </c>
    </row>
    <row r="74" spans="1:45" s="15" customFormat="1" ht="22.5" customHeight="1">
      <c r="A74" s="17"/>
      <c r="B74" s="4" t="s">
        <v>5</v>
      </c>
      <c r="C74" s="4">
        <v>6</v>
      </c>
      <c r="D74" s="12" t="s">
        <v>131</v>
      </c>
      <c r="E74" s="13" t="s">
        <v>131</v>
      </c>
      <c r="F74" s="5" t="s">
        <v>357</v>
      </c>
      <c r="G74" s="14" t="s">
        <v>200</v>
      </c>
      <c r="H74" s="6" t="s">
        <v>201</v>
      </c>
      <c r="I74" s="6" t="s">
        <v>127</v>
      </c>
      <c r="J74" s="6" t="s">
        <v>353</v>
      </c>
      <c r="K74" s="19">
        <v>27700</v>
      </c>
      <c r="L74" s="19">
        <v>20336.470809999999</v>
      </c>
      <c r="M74" s="7" t="s">
        <v>10</v>
      </c>
      <c r="N74" s="7" t="s">
        <v>10</v>
      </c>
      <c r="O74" s="7" t="s">
        <v>383</v>
      </c>
      <c r="P74" s="7" t="s">
        <v>10</v>
      </c>
      <c r="Q74" s="7" t="s">
        <v>10</v>
      </c>
      <c r="R74" s="7" t="s">
        <v>383</v>
      </c>
      <c r="S74" s="19">
        <f t="shared" si="0"/>
        <v>36933.333333333336</v>
      </c>
      <c r="T74" s="7" t="s">
        <v>3</v>
      </c>
      <c r="U74" s="19">
        <v>0</v>
      </c>
      <c r="V74" s="7" t="s">
        <v>387</v>
      </c>
      <c r="W74" s="19">
        <f t="shared" si="1"/>
        <v>4616.666666666667</v>
      </c>
      <c r="X74" s="7" t="s">
        <v>386</v>
      </c>
      <c r="Y74" s="7" t="s">
        <v>10</v>
      </c>
      <c r="Z74" s="7" t="s">
        <v>383</v>
      </c>
      <c r="AA74" s="7" t="s">
        <v>10</v>
      </c>
      <c r="AB74" s="7" t="s">
        <v>383</v>
      </c>
      <c r="AC74" s="7" t="s">
        <v>10</v>
      </c>
      <c r="AD74" s="7" t="s">
        <v>383</v>
      </c>
      <c r="AE74" s="19">
        <v>0</v>
      </c>
      <c r="AF74" s="7" t="s">
        <v>3</v>
      </c>
      <c r="AG74" s="19">
        <v>0</v>
      </c>
      <c r="AH74" s="7" t="s">
        <v>3</v>
      </c>
      <c r="AI74" s="7" t="s">
        <v>10</v>
      </c>
      <c r="AJ74" s="7" t="s">
        <v>383</v>
      </c>
      <c r="AK74" s="19">
        <f t="shared" si="2"/>
        <v>1560.7800000000002</v>
      </c>
      <c r="AL74" s="7" t="s">
        <v>387</v>
      </c>
      <c r="AM74" s="19">
        <f t="shared" si="3"/>
        <v>2401.2000000000003</v>
      </c>
      <c r="AN74" s="7" t="s">
        <v>4</v>
      </c>
      <c r="AO74" s="19">
        <v>600</v>
      </c>
      <c r="AP74" s="7" t="s">
        <v>3</v>
      </c>
      <c r="AQ74" s="7" t="s">
        <v>10</v>
      </c>
      <c r="AR74" s="7" t="s">
        <v>383</v>
      </c>
      <c r="AS74" s="7" t="s">
        <v>10</v>
      </c>
    </row>
    <row r="75" spans="1:45" s="15" customFormat="1" ht="22.5" customHeight="1">
      <c r="A75" s="17"/>
      <c r="B75" s="4" t="s">
        <v>5</v>
      </c>
      <c r="C75" s="4">
        <v>6</v>
      </c>
      <c r="D75" s="12" t="s">
        <v>131</v>
      </c>
      <c r="E75" s="13" t="s">
        <v>131</v>
      </c>
      <c r="F75" s="5" t="s">
        <v>357</v>
      </c>
      <c r="G75" s="14" t="s">
        <v>202</v>
      </c>
      <c r="H75" s="6" t="s">
        <v>127</v>
      </c>
      <c r="I75" s="6" t="s">
        <v>141</v>
      </c>
      <c r="J75" s="6" t="s">
        <v>353</v>
      </c>
      <c r="K75" s="19">
        <v>27700</v>
      </c>
      <c r="L75" s="19">
        <v>20336.470809999999</v>
      </c>
      <c r="M75" s="7" t="s">
        <v>10</v>
      </c>
      <c r="N75" s="7" t="s">
        <v>10</v>
      </c>
      <c r="O75" s="7" t="s">
        <v>383</v>
      </c>
      <c r="P75" s="7" t="s">
        <v>10</v>
      </c>
      <c r="Q75" s="7" t="s">
        <v>10</v>
      </c>
      <c r="R75" s="7" t="s">
        <v>383</v>
      </c>
      <c r="S75" s="19">
        <f t="shared" si="0"/>
        <v>36933.333333333336</v>
      </c>
      <c r="T75" s="7" t="s">
        <v>3</v>
      </c>
      <c r="U75" s="19">
        <v>23</v>
      </c>
      <c r="V75" s="7" t="s">
        <v>387</v>
      </c>
      <c r="W75" s="19">
        <f t="shared" si="1"/>
        <v>4616.666666666667</v>
      </c>
      <c r="X75" s="7" t="s">
        <v>386</v>
      </c>
      <c r="Y75" s="7" t="s">
        <v>10</v>
      </c>
      <c r="Z75" s="7" t="s">
        <v>383</v>
      </c>
      <c r="AA75" s="7" t="s">
        <v>10</v>
      </c>
      <c r="AB75" s="7" t="s">
        <v>383</v>
      </c>
      <c r="AC75" s="7" t="s">
        <v>10</v>
      </c>
      <c r="AD75" s="7" t="s">
        <v>383</v>
      </c>
      <c r="AE75" s="19">
        <v>0</v>
      </c>
      <c r="AF75" s="7" t="s">
        <v>3</v>
      </c>
      <c r="AG75" s="19">
        <v>0</v>
      </c>
      <c r="AH75" s="7" t="s">
        <v>3</v>
      </c>
      <c r="AI75" s="7" t="s">
        <v>10</v>
      </c>
      <c r="AJ75" s="7" t="s">
        <v>383</v>
      </c>
      <c r="AK75" s="19">
        <f t="shared" si="2"/>
        <v>1560.7800000000002</v>
      </c>
      <c r="AL75" s="7" t="s">
        <v>387</v>
      </c>
      <c r="AM75" s="19">
        <f t="shared" si="3"/>
        <v>2401.2000000000003</v>
      </c>
      <c r="AN75" s="7" t="s">
        <v>4</v>
      </c>
      <c r="AO75" s="19">
        <v>600</v>
      </c>
      <c r="AP75" s="7" t="s">
        <v>3</v>
      </c>
      <c r="AQ75" s="7" t="s">
        <v>10</v>
      </c>
      <c r="AR75" s="7" t="s">
        <v>383</v>
      </c>
      <c r="AS75" s="7" t="s">
        <v>10</v>
      </c>
    </row>
    <row r="76" spans="1:45" s="15" customFormat="1" ht="22.5" customHeight="1">
      <c r="A76" s="17"/>
      <c r="B76" s="4" t="s">
        <v>5</v>
      </c>
      <c r="C76" s="4">
        <v>6</v>
      </c>
      <c r="D76" s="12" t="s">
        <v>204</v>
      </c>
      <c r="E76" s="13" t="s">
        <v>203</v>
      </c>
      <c r="F76" s="5" t="s">
        <v>360</v>
      </c>
      <c r="G76" s="14" t="s">
        <v>205</v>
      </c>
      <c r="H76" s="6" t="s">
        <v>206</v>
      </c>
      <c r="I76" s="6" t="s">
        <v>207</v>
      </c>
      <c r="J76" s="6" t="s">
        <v>354</v>
      </c>
      <c r="K76" s="19">
        <v>25800</v>
      </c>
      <c r="L76" s="19">
        <v>18883.350809999996</v>
      </c>
      <c r="M76" s="7" t="s">
        <v>10</v>
      </c>
      <c r="N76" s="7" t="s">
        <v>10</v>
      </c>
      <c r="O76" s="7" t="s">
        <v>383</v>
      </c>
      <c r="P76" s="7" t="s">
        <v>10</v>
      </c>
      <c r="Q76" s="7" t="s">
        <v>10</v>
      </c>
      <c r="R76" s="7" t="s">
        <v>383</v>
      </c>
      <c r="S76" s="19">
        <f t="shared" si="0"/>
        <v>34400</v>
      </c>
      <c r="T76" s="7" t="s">
        <v>3</v>
      </c>
      <c r="U76" s="19">
        <v>0</v>
      </c>
      <c r="V76" s="7" t="s">
        <v>387</v>
      </c>
      <c r="W76" s="19">
        <f t="shared" si="1"/>
        <v>4300</v>
      </c>
      <c r="X76" s="7" t="s">
        <v>386</v>
      </c>
      <c r="Y76" s="7" t="s">
        <v>10</v>
      </c>
      <c r="Z76" s="7" t="s">
        <v>383</v>
      </c>
      <c r="AA76" s="7" t="s">
        <v>10</v>
      </c>
      <c r="AB76" s="7" t="s">
        <v>383</v>
      </c>
      <c r="AC76" s="7" t="s">
        <v>10</v>
      </c>
      <c r="AD76" s="7" t="s">
        <v>383</v>
      </c>
      <c r="AE76" s="19">
        <v>0</v>
      </c>
      <c r="AF76" s="7" t="s">
        <v>3</v>
      </c>
      <c r="AG76" s="19">
        <v>0</v>
      </c>
      <c r="AH76" s="7" t="s">
        <v>3</v>
      </c>
      <c r="AI76" s="7" t="s">
        <v>10</v>
      </c>
      <c r="AJ76" s="7" t="s">
        <v>383</v>
      </c>
      <c r="AK76" s="19">
        <f t="shared" si="2"/>
        <v>1560.7800000000002</v>
      </c>
      <c r="AL76" s="7" t="s">
        <v>387</v>
      </c>
      <c r="AM76" s="19">
        <f t="shared" si="3"/>
        <v>2401.2000000000003</v>
      </c>
      <c r="AN76" s="7" t="s">
        <v>4</v>
      </c>
      <c r="AO76" s="19">
        <v>600</v>
      </c>
      <c r="AP76" s="7" t="s">
        <v>3</v>
      </c>
      <c r="AQ76" s="7" t="s">
        <v>10</v>
      </c>
      <c r="AR76" s="7" t="s">
        <v>383</v>
      </c>
      <c r="AS76" s="7" t="s">
        <v>10</v>
      </c>
    </row>
    <row r="77" spans="1:45" s="8" customFormat="1" ht="22.5" customHeight="1">
      <c r="A77" s="17"/>
      <c r="B77" s="4" t="s">
        <v>5</v>
      </c>
      <c r="C77" s="4">
        <v>6</v>
      </c>
      <c r="D77" s="12" t="s">
        <v>115</v>
      </c>
      <c r="E77" s="13" t="s">
        <v>114</v>
      </c>
      <c r="F77" s="5" t="s">
        <v>360</v>
      </c>
      <c r="G77" s="14" t="s">
        <v>208</v>
      </c>
      <c r="H77" s="6" t="s">
        <v>209</v>
      </c>
      <c r="I77" s="6" t="s">
        <v>100</v>
      </c>
      <c r="J77" s="6" t="s">
        <v>354</v>
      </c>
      <c r="K77" s="19">
        <v>23400</v>
      </c>
      <c r="L77" s="19">
        <v>17047.830809999999</v>
      </c>
      <c r="M77" s="7" t="s">
        <v>10</v>
      </c>
      <c r="N77" s="7" t="s">
        <v>10</v>
      </c>
      <c r="O77" s="7" t="s">
        <v>383</v>
      </c>
      <c r="P77" s="7" t="s">
        <v>10</v>
      </c>
      <c r="Q77" s="7" t="s">
        <v>10</v>
      </c>
      <c r="R77" s="7" t="s">
        <v>383</v>
      </c>
      <c r="S77" s="19">
        <f t="shared" ref="S77:S136" si="6">K77/30*40</f>
        <v>31200</v>
      </c>
      <c r="T77" s="7" t="s">
        <v>3</v>
      </c>
      <c r="U77" s="19">
        <v>23</v>
      </c>
      <c r="V77" s="7" t="s">
        <v>387</v>
      </c>
      <c r="W77" s="19">
        <f t="shared" ref="W77:W136" si="7">K77/30*5</f>
        <v>3900</v>
      </c>
      <c r="X77" s="7" t="s">
        <v>386</v>
      </c>
      <c r="Y77" s="7" t="s">
        <v>10</v>
      </c>
      <c r="Z77" s="7" t="s">
        <v>383</v>
      </c>
      <c r="AA77" s="7" t="s">
        <v>10</v>
      </c>
      <c r="AB77" s="7" t="s">
        <v>383</v>
      </c>
      <c r="AC77" s="7" t="s">
        <v>10</v>
      </c>
      <c r="AD77" s="7" t="s">
        <v>383</v>
      </c>
      <c r="AE77" s="19">
        <f t="shared" ref="AE77:AE78" si="8">K77/30*15</f>
        <v>11700</v>
      </c>
      <c r="AF77" s="7" t="s">
        <v>3</v>
      </c>
      <c r="AG77" s="19">
        <v>0</v>
      </c>
      <c r="AH77" s="7" t="s">
        <v>3</v>
      </c>
      <c r="AI77" s="7" t="s">
        <v>10</v>
      </c>
      <c r="AJ77" s="7" t="s">
        <v>383</v>
      </c>
      <c r="AK77" s="19">
        <f t="shared" ref="AK77:AK136" si="9">IF(K77&gt;=80.04*300,80.04*300*0.13/2,K77*0.13/2)</f>
        <v>1521</v>
      </c>
      <c r="AL77" s="7" t="s">
        <v>387</v>
      </c>
      <c r="AM77" s="19">
        <f t="shared" ref="AM77:AM136" si="10">80.04*30</f>
        <v>2401.2000000000003</v>
      </c>
      <c r="AN77" s="7" t="s">
        <v>4</v>
      </c>
      <c r="AO77" s="19">
        <v>600</v>
      </c>
      <c r="AP77" s="7" t="s">
        <v>3</v>
      </c>
      <c r="AQ77" s="7" t="s">
        <v>10</v>
      </c>
      <c r="AR77" s="7" t="s">
        <v>383</v>
      </c>
      <c r="AS77" s="7" t="s">
        <v>10</v>
      </c>
    </row>
    <row r="78" spans="1:45" s="8" customFormat="1" ht="22.5" customHeight="1">
      <c r="A78" s="17"/>
      <c r="B78" s="4" t="s">
        <v>5</v>
      </c>
      <c r="C78" s="4">
        <v>6</v>
      </c>
      <c r="D78" s="12" t="s">
        <v>115</v>
      </c>
      <c r="E78" s="13" t="s">
        <v>114</v>
      </c>
      <c r="F78" s="5" t="s">
        <v>360</v>
      </c>
      <c r="G78" s="14" t="s">
        <v>210</v>
      </c>
      <c r="H78" s="6" t="s">
        <v>211</v>
      </c>
      <c r="I78" s="6" t="s">
        <v>67</v>
      </c>
      <c r="J78" s="6" t="s">
        <v>354</v>
      </c>
      <c r="K78" s="19">
        <v>23100</v>
      </c>
      <c r="L78" s="19">
        <v>16818.390809999997</v>
      </c>
      <c r="M78" s="7" t="s">
        <v>10</v>
      </c>
      <c r="N78" s="7" t="s">
        <v>10</v>
      </c>
      <c r="O78" s="7" t="s">
        <v>383</v>
      </c>
      <c r="P78" s="7" t="s">
        <v>10</v>
      </c>
      <c r="Q78" s="7" t="s">
        <v>10</v>
      </c>
      <c r="R78" s="7" t="s">
        <v>383</v>
      </c>
      <c r="S78" s="19">
        <f t="shared" si="6"/>
        <v>30800</v>
      </c>
      <c r="T78" s="7" t="s">
        <v>3</v>
      </c>
      <c r="U78" s="19">
        <v>23</v>
      </c>
      <c r="V78" s="7" t="s">
        <v>387</v>
      </c>
      <c r="W78" s="19">
        <f t="shared" si="7"/>
        <v>3850</v>
      </c>
      <c r="X78" s="7" t="s">
        <v>386</v>
      </c>
      <c r="Y78" s="7" t="s">
        <v>10</v>
      </c>
      <c r="Z78" s="7" t="s">
        <v>383</v>
      </c>
      <c r="AA78" s="7" t="s">
        <v>10</v>
      </c>
      <c r="AB78" s="7" t="s">
        <v>383</v>
      </c>
      <c r="AC78" s="7" t="s">
        <v>10</v>
      </c>
      <c r="AD78" s="7" t="s">
        <v>383</v>
      </c>
      <c r="AE78" s="19">
        <f t="shared" si="8"/>
        <v>11550</v>
      </c>
      <c r="AF78" s="7" t="s">
        <v>3</v>
      </c>
      <c r="AG78" s="19">
        <v>0</v>
      </c>
      <c r="AH78" s="7" t="s">
        <v>3</v>
      </c>
      <c r="AI78" s="7" t="s">
        <v>10</v>
      </c>
      <c r="AJ78" s="7" t="s">
        <v>383</v>
      </c>
      <c r="AK78" s="19">
        <f t="shared" si="9"/>
        <v>1501.5</v>
      </c>
      <c r="AL78" s="7" t="s">
        <v>387</v>
      </c>
      <c r="AM78" s="19">
        <f t="shared" si="10"/>
        <v>2401.2000000000003</v>
      </c>
      <c r="AN78" s="7" t="s">
        <v>4</v>
      </c>
      <c r="AO78" s="19">
        <v>600</v>
      </c>
      <c r="AP78" s="7" t="s">
        <v>3</v>
      </c>
      <c r="AQ78" s="7" t="s">
        <v>10</v>
      </c>
      <c r="AR78" s="7" t="s">
        <v>383</v>
      </c>
      <c r="AS78" s="7" t="s">
        <v>10</v>
      </c>
    </row>
    <row r="79" spans="1:45" s="8" customFormat="1" ht="22.5" customHeight="1">
      <c r="A79" s="17"/>
      <c r="B79" s="4" t="s">
        <v>5</v>
      </c>
      <c r="C79" s="4">
        <v>6</v>
      </c>
      <c r="D79" s="12" t="s">
        <v>115</v>
      </c>
      <c r="E79" s="13" t="s">
        <v>114</v>
      </c>
      <c r="F79" s="5" t="s">
        <v>360</v>
      </c>
      <c r="G79" s="14" t="s">
        <v>212</v>
      </c>
      <c r="H79" s="6" t="s">
        <v>213</v>
      </c>
      <c r="I79" s="6" t="s">
        <v>214</v>
      </c>
      <c r="J79" s="6" t="s">
        <v>354</v>
      </c>
      <c r="K79" s="19">
        <v>23000</v>
      </c>
      <c r="L79" s="19">
        <v>16741.910809999998</v>
      </c>
      <c r="M79" s="7" t="s">
        <v>10</v>
      </c>
      <c r="N79" s="7" t="s">
        <v>10</v>
      </c>
      <c r="O79" s="7" t="s">
        <v>383</v>
      </c>
      <c r="P79" s="7" t="s">
        <v>10</v>
      </c>
      <c r="Q79" s="7" t="s">
        <v>10</v>
      </c>
      <c r="R79" s="7" t="s">
        <v>383</v>
      </c>
      <c r="S79" s="19">
        <f t="shared" si="6"/>
        <v>30666.666666666664</v>
      </c>
      <c r="T79" s="7" t="s">
        <v>3</v>
      </c>
      <c r="U79" s="19">
        <v>68</v>
      </c>
      <c r="V79" s="7" t="s">
        <v>387</v>
      </c>
      <c r="W79" s="19">
        <f t="shared" si="7"/>
        <v>3833.333333333333</v>
      </c>
      <c r="X79" s="7" t="s">
        <v>386</v>
      </c>
      <c r="Y79" s="7" t="s">
        <v>10</v>
      </c>
      <c r="Z79" s="7" t="s">
        <v>383</v>
      </c>
      <c r="AA79" s="7" t="s">
        <v>10</v>
      </c>
      <c r="AB79" s="7" t="s">
        <v>383</v>
      </c>
      <c r="AC79" s="7" t="s">
        <v>10</v>
      </c>
      <c r="AD79" s="7" t="s">
        <v>383</v>
      </c>
      <c r="AE79" s="19">
        <f>K79/30*20</f>
        <v>15333.333333333332</v>
      </c>
      <c r="AF79" s="7" t="s">
        <v>3</v>
      </c>
      <c r="AG79" s="19">
        <v>0</v>
      </c>
      <c r="AH79" s="7" t="s">
        <v>3</v>
      </c>
      <c r="AI79" s="7" t="s">
        <v>10</v>
      </c>
      <c r="AJ79" s="7" t="s">
        <v>383</v>
      </c>
      <c r="AK79" s="19">
        <f t="shared" si="9"/>
        <v>1495</v>
      </c>
      <c r="AL79" s="7" t="s">
        <v>387</v>
      </c>
      <c r="AM79" s="19">
        <f t="shared" si="10"/>
        <v>2401.2000000000003</v>
      </c>
      <c r="AN79" s="7" t="s">
        <v>4</v>
      </c>
      <c r="AO79" s="19">
        <v>600</v>
      </c>
      <c r="AP79" s="7" t="s">
        <v>3</v>
      </c>
      <c r="AQ79" s="7" t="s">
        <v>10</v>
      </c>
      <c r="AR79" s="7" t="s">
        <v>383</v>
      </c>
      <c r="AS79" s="7" t="s">
        <v>10</v>
      </c>
    </row>
    <row r="80" spans="1:45" s="8" customFormat="1" ht="22.5" customHeight="1">
      <c r="A80" s="17"/>
      <c r="B80" s="4" t="s">
        <v>5</v>
      </c>
      <c r="C80" s="4">
        <v>6</v>
      </c>
      <c r="D80" s="12" t="s">
        <v>115</v>
      </c>
      <c r="E80" s="13" t="s">
        <v>114</v>
      </c>
      <c r="F80" s="5" t="s">
        <v>358</v>
      </c>
      <c r="G80" s="14" t="s">
        <v>215</v>
      </c>
      <c r="H80" s="6" t="s">
        <v>216</v>
      </c>
      <c r="I80" s="6" t="s">
        <v>217</v>
      </c>
      <c r="J80" s="6" t="s">
        <v>354</v>
      </c>
      <c r="K80" s="19">
        <v>23000</v>
      </c>
      <c r="L80" s="19">
        <v>16741.90625</v>
      </c>
      <c r="M80" s="7" t="s">
        <v>10</v>
      </c>
      <c r="N80" s="7" t="s">
        <v>10</v>
      </c>
      <c r="O80" s="7" t="s">
        <v>383</v>
      </c>
      <c r="P80" s="7" t="s">
        <v>10</v>
      </c>
      <c r="Q80" s="7" t="s">
        <v>10</v>
      </c>
      <c r="R80" s="7" t="s">
        <v>383</v>
      </c>
      <c r="S80" s="19">
        <f t="shared" si="6"/>
        <v>30666.666666666664</v>
      </c>
      <c r="T80" s="7" t="s">
        <v>3</v>
      </c>
      <c r="U80" s="19">
        <v>0</v>
      </c>
      <c r="V80" s="7" t="s">
        <v>387</v>
      </c>
      <c r="W80" s="19">
        <f t="shared" si="7"/>
        <v>3833.333333333333</v>
      </c>
      <c r="X80" s="7" t="s">
        <v>386</v>
      </c>
      <c r="Y80" s="7" t="s">
        <v>10</v>
      </c>
      <c r="Z80" s="7" t="s">
        <v>383</v>
      </c>
      <c r="AA80" s="7" t="s">
        <v>10</v>
      </c>
      <c r="AB80" s="7" t="s">
        <v>383</v>
      </c>
      <c r="AC80" s="7" t="s">
        <v>10</v>
      </c>
      <c r="AD80" s="7" t="s">
        <v>383</v>
      </c>
      <c r="AE80" s="19">
        <v>0</v>
      </c>
      <c r="AF80" s="7" t="s">
        <v>3</v>
      </c>
      <c r="AG80" s="19">
        <v>0</v>
      </c>
      <c r="AH80" s="7" t="s">
        <v>3</v>
      </c>
      <c r="AI80" s="7" t="s">
        <v>10</v>
      </c>
      <c r="AJ80" s="7" t="s">
        <v>383</v>
      </c>
      <c r="AK80" s="19">
        <f t="shared" si="9"/>
        <v>1495</v>
      </c>
      <c r="AL80" s="7" t="s">
        <v>387</v>
      </c>
      <c r="AM80" s="19">
        <f t="shared" si="10"/>
        <v>2401.2000000000003</v>
      </c>
      <c r="AN80" s="7" t="s">
        <v>4</v>
      </c>
      <c r="AO80" s="19">
        <v>600</v>
      </c>
      <c r="AP80" s="7" t="s">
        <v>3</v>
      </c>
      <c r="AQ80" s="7" t="s">
        <v>10</v>
      </c>
      <c r="AR80" s="7" t="s">
        <v>383</v>
      </c>
      <c r="AS80" s="7" t="s">
        <v>10</v>
      </c>
    </row>
    <row r="81" spans="1:45" s="11" customFormat="1" ht="22.5" customHeight="1">
      <c r="A81" s="17"/>
      <c r="B81" s="4" t="s">
        <v>5</v>
      </c>
      <c r="C81" s="4">
        <v>6</v>
      </c>
      <c r="D81" s="12" t="s">
        <v>432</v>
      </c>
      <c r="E81" s="13" t="s">
        <v>131</v>
      </c>
      <c r="F81" s="9" t="s">
        <v>356</v>
      </c>
      <c r="G81" s="14" t="s">
        <v>433</v>
      </c>
      <c r="H81" s="6" t="s">
        <v>217</v>
      </c>
      <c r="I81" s="6" t="s">
        <v>218</v>
      </c>
      <c r="J81" s="6" t="s">
        <v>354</v>
      </c>
      <c r="K81" s="19">
        <v>23000</v>
      </c>
      <c r="L81" s="19">
        <v>16741.910809999998</v>
      </c>
      <c r="M81" s="7" t="s">
        <v>10</v>
      </c>
      <c r="N81" s="7" t="s">
        <v>10</v>
      </c>
      <c r="O81" s="7" t="s">
        <v>383</v>
      </c>
      <c r="P81" s="7" t="s">
        <v>10</v>
      </c>
      <c r="Q81" s="7" t="s">
        <v>10</v>
      </c>
      <c r="R81" s="7" t="s">
        <v>383</v>
      </c>
      <c r="S81" s="19">
        <f t="shared" si="6"/>
        <v>30666.666666666664</v>
      </c>
      <c r="T81" s="7" t="s">
        <v>3</v>
      </c>
      <c r="U81" s="19">
        <v>0</v>
      </c>
      <c r="V81" s="7" t="s">
        <v>387</v>
      </c>
      <c r="W81" s="19">
        <f t="shared" si="7"/>
        <v>3833.333333333333</v>
      </c>
      <c r="X81" s="7" t="s">
        <v>386</v>
      </c>
      <c r="Y81" s="7" t="s">
        <v>10</v>
      </c>
      <c r="Z81" s="7" t="s">
        <v>383</v>
      </c>
      <c r="AA81" s="7" t="s">
        <v>10</v>
      </c>
      <c r="AB81" s="7" t="s">
        <v>383</v>
      </c>
      <c r="AC81" s="7" t="s">
        <v>10</v>
      </c>
      <c r="AD81" s="7" t="s">
        <v>383</v>
      </c>
      <c r="AE81" s="19">
        <v>0</v>
      </c>
      <c r="AF81" s="7" t="s">
        <v>3</v>
      </c>
      <c r="AG81" s="19">
        <v>0</v>
      </c>
      <c r="AH81" s="7" t="s">
        <v>3</v>
      </c>
      <c r="AI81" s="7" t="s">
        <v>10</v>
      </c>
      <c r="AJ81" s="7" t="s">
        <v>383</v>
      </c>
      <c r="AK81" s="19">
        <f t="shared" si="9"/>
        <v>1495</v>
      </c>
      <c r="AL81" s="7" t="s">
        <v>387</v>
      </c>
      <c r="AM81" s="19">
        <f t="shared" si="10"/>
        <v>2401.2000000000003</v>
      </c>
      <c r="AN81" s="7" t="s">
        <v>4</v>
      </c>
      <c r="AO81" s="19">
        <v>600</v>
      </c>
      <c r="AP81" s="7" t="s">
        <v>3</v>
      </c>
      <c r="AQ81" s="7" t="s">
        <v>10</v>
      </c>
      <c r="AR81" s="7" t="s">
        <v>383</v>
      </c>
      <c r="AS81" s="7" t="s">
        <v>10</v>
      </c>
    </row>
    <row r="82" spans="1:45" s="8" customFormat="1" ht="22.5" customHeight="1">
      <c r="A82" s="17"/>
      <c r="B82" s="4" t="s">
        <v>5</v>
      </c>
      <c r="C82" s="4">
        <v>6</v>
      </c>
      <c r="D82" s="12" t="s">
        <v>131</v>
      </c>
      <c r="E82" s="13" t="s">
        <v>114</v>
      </c>
      <c r="F82" s="6" t="s">
        <v>355</v>
      </c>
      <c r="G82" s="14" t="s">
        <v>219</v>
      </c>
      <c r="H82" s="6" t="s">
        <v>220</v>
      </c>
      <c r="I82" s="6" t="s">
        <v>221</v>
      </c>
      <c r="J82" s="6" t="s">
        <v>353</v>
      </c>
      <c r="K82" s="19">
        <v>23000</v>
      </c>
      <c r="L82" s="19">
        <v>16741.910809999998</v>
      </c>
      <c r="M82" s="7" t="s">
        <v>10</v>
      </c>
      <c r="N82" s="7" t="s">
        <v>10</v>
      </c>
      <c r="O82" s="7" t="s">
        <v>383</v>
      </c>
      <c r="P82" s="7" t="s">
        <v>10</v>
      </c>
      <c r="Q82" s="7" t="s">
        <v>10</v>
      </c>
      <c r="R82" s="7" t="s">
        <v>383</v>
      </c>
      <c r="S82" s="19">
        <f t="shared" si="6"/>
        <v>30666.666666666664</v>
      </c>
      <c r="T82" s="7" t="s">
        <v>3</v>
      </c>
      <c r="U82" s="19">
        <v>0</v>
      </c>
      <c r="V82" s="7" t="s">
        <v>387</v>
      </c>
      <c r="W82" s="19">
        <f t="shared" si="7"/>
        <v>3833.333333333333</v>
      </c>
      <c r="X82" s="7" t="s">
        <v>386</v>
      </c>
      <c r="Y82" s="7" t="s">
        <v>10</v>
      </c>
      <c r="Z82" s="7" t="s">
        <v>383</v>
      </c>
      <c r="AA82" s="7" t="s">
        <v>10</v>
      </c>
      <c r="AB82" s="7" t="s">
        <v>383</v>
      </c>
      <c r="AC82" s="7" t="s">
        <v>10</v>
      </c>
      <c r="AD82" s="7" t="s">
        <v>383</v>
      </c>
      <c r="AE82" s="19">
        <v>0</v>
      </c>
      <c r="AF82" s="7" t="s">
        <v>3</v>
      </c>
      <c r="AG82" s="19">
        <v>0</v>
      </c>
      <c r="AH82" s="7" t="s">
        <v>3</v>
      </c>
      <c r="AI82" s="7" t="s">
        <v>10</v>
      </c>
      <c r="AJ82" s="7" t="s">
        <v>383</v>
      </c>
      <c r="AK82" s="19">
        <v>250</v>
      </c>
      <c r="AL82" s="7" t="s">
        <v>387</v>
      </c>
      <c r="AM82" s="19">
        <f t="shared" si="10"/>
        <v>2401.2000000000003</v>
      </c>
      <c r="AN82" s="7" t="s">
        <v>4</v>
      </c>
      <c r="AO82" s="19">
        <v>600</v>
      </c>
      <c r="AP82" s="7" t="s">
        <v>3</v>
      </c>
      <c r="AQ82" s="7" t="s">
        <v>10</v>
      </c>
      <c r="AR82" s="7" t="s">
        <v>383</v>
      </c>
      <c r="AS82" s="7" t="s">
        <v>10</v>
      </c>
    </row>
    <row r="83" spans="1:45" s="8" customFormat="1" ht="22.5" customHeight="1">
      <c r="A83" s="17"/>
      <c r="B83" s="4" t="s">
        <v>5</v>
      </c>
      <c r="C83" s="4">
        <v>6</v>
      </c>
      <c r="D83" s="12" t="s">
        <v>115</v>
      </c>
      <c r="E83" s="13" t="s">
        <v>114</v>
      </c>
      <c r="F83" s="5" t="s">
        <v>358</v>
      </c>
      <c r="G83" s="14" t="s">
        <v>222</v>
      </c>
      <c r="H83" s="6" t="s">
        <v>67</v>
      </c>
      <c r="I83" s="6" t="s">
        <v>100</v>
      </c>
      <c r="J83" s="6" t="s">
        <v>354</v>
      </c>
      <c r="K83" s="19">
        <v>23000</v>
      </c>
      <c r="L83" s="19">
        <v>16741.910809999998</v>
      </c>
      <c r="M83" s="7" t="s">
        <v>10</v>
      </c>
      <c r="N83" s="7" t="s">
        <v>10</v>
      </c>
      <c r="O83" s="7" t="s">
        <v>383</v>
      </c>
      <c r="P83" s="7" t="s">
        <v>10</v>
      </c>
      <c r="Q83" s="7" t="s">
        <v>10</v>
      </c>
      <c r="R83" s="7" t="s">
        <v>383</v>
      </c>
      <c r="S83" s="19">
        <f t="shared" si="6"/>
        <v>30666.666666666664</v>
      </c>
      <c r="T83" s="7" t="s">
        <v>3</v>
      </c>
      <c r="U83" s="19">
        <v>0</v>
      </c>
      <c r="V83" s="7" t="s">
        <v>387</v>
      </c>
      <c r="W83" s="19">
        <f t="shared" si="7"/>
        <v>3833.333333333333</v>
      </c>
      <c r="X83" s="7" t="s">
        <v>386</v>
      </c>
      <c r="Y83" s="7" t="s">
        <v>10</v>
      </c>
      <c r="Z83" s="7" t="s">
        <v>383</v>
      </c>
      <c r="AA83" s="7" t="s">
        <v>10</v>
      </c>
      <c r="AB83" s="7" t="s">
        <v>383</v>
      </c>
      <c r="AC83" s="7" t="s">
        <v>10</v>
      </c>
      <c r="AD83" s="7" t="s">
        <v>383</v>
      </c>
      <c r="AE83" s="19">
        <v>0</v>
      </c>
      <c r="AF83" s="7" t="s">
        <v>3</v>
      </c>
      <c r="AG83" s="19">
        <v>0</v>
      </c>
      <c r="AH83" s="7" t="s">
        <v>3</v>
      </c>
      <c r="AI83" s="7" t="s">
        <v>10</v>
      </c>
      <c r="AJ83" s="7" t="s">
        <v>383</v>
      </c>
      <c r="AK83" s="19">
        <f t="shared" si="9"/>
        <v>1495</v>
      </c>
      <c r="AL83" s="7" t="s">
        <v>387</v>
      </c>
      <c r="AM83" s="19">
        <f t="shared" si="10"/>
        <v>2401.2000000000003</v>
      </c>
      <c r="AN83" s="7" t="s">
        <v>4</v>
      </c>
      <c r="AO83" s="19">
        <v>600</v>
      </c>
      <c r="AP83" s="7" t="s">
        <v>3</v>
      </c>
      <c r="AQ83" s="7" t="s">
        <v>10</v>
      </c>
      <c r="AR83" s="7" t="s">
        <v>383</v>
      </c>
      <c r="AS83" s="7" t="s">
        <v>10</v>
      </c>
    </row>
    <row r="84" spans="1:45" s="11" customFormat="1" ht="28.5">
      <c r="A84" s="17"/>
      <c r="B84" s="4" t="s">
        <v>5</v>
      </c>
      <c r="C84" s="4">
        <v>6</v>
      </c>
      <c r="D84" s="12" t="s">
        <v>223</v>
      </c>
      <c r="E84" s="13" t="s">
        <v>114</v>
      </c>
      <c r="F84" s="9" t="s">
        <v>359</v>
      </c>
      <c r="G84" s="14" t="s">
        <v>224</v>
      </c>
      <c r="H84" s="6" t="s">
        <v>176</v>
      </c>
      <c r="I84" s="6" t="s">
        <v>225</v>
      </c>
      <c r="J84" s="6" t="s">
        <v>354</v>
      </c>
      <c r="K84" s="19">
        <v>22500</v>
      </c>
      <c r="L84" s="19">
        <v>16375.129560000001</v>
      </c>
      <c r="M84" s="7" t="s">
        <v>10</v>
      </c>
      <c r="N84" s="7" t="s">
        <v>10</v>
      </c>
      <c r="O84" s="7" t="s">
        <v>383</v>
      </c>
      <c r="P84" s="7" t="s">
        <v>10</v>
      </c>
      <c r="Q84" s="7" t="s">
        <v>10</v>
      </c>
      <c r="R84" s="7" t="s">
        <v>383</v>
      </c>
      <c r="S84" s="19">
        <f t="shared" si="6"/>
        <v>30000</v>
      </c>
      <c r="T84" s="7" t="s">
        <v>3</v>
      </c>
      <c r="U84" s="19">
        <v>0</v>
      </c>
      <c r="V84" s="7" t="s">
        <v>387</v>
      </c>
      <c r="W84" s="19">
        <f t="shared" si="7"/>
        <v>3750</v>
      </c>
      <c r="X84" s="7" t="s">
        <v>386</v>
      </c>
      <c r="Y84" s="7" t="s">
        <v>10</v>
      </c>
      <c r="Z84" s="7" t="s">
        <v>383</v>
      </c>
      <c r="AA84" s="7" t="s">
        <v>10</v>
      </c>
      <c r="AB84" s="7" t="s">
        <v>383</v>
      </c>
      <c r="AC84" s="7" t="s">
        <v>10</v>
      </c>
      <c r="AD84" s="7" t="s">
        <v>383</v>
      </c>
      <c r="AE84" s="19">
        <v>0</v>
      </c>
      <c r="AF84" s="7" t="s">
        <v>3</v>
      </c>
      <c r="AG84" s="19">
        <v>0</v>
      </c>
      <c r="AH84" s="7" t="s">
        <v>3</v>
      </c>
      <c r="AI84" s="7" t="s">
        <v>10</v>
      </c>
      <c r="AJ84" s="7" t="s">
        <v>383</v>
      </c>
      <c r="AK84" s="19">
        <f t="shared" si="9"/>
        <v>1462.5</v>
      </c>
      <c r="AL84" s="7" t="s">
        <v>387</v>
      </c>
      <c r="AM84" s="19">
        <f t="shared" si="10"/>
        <v>2401.2000000000003</v>
      </c>
      <c r="AN84" s="7" t="s">
        <v>4</v>
      </c>
      <c r="AO84" s="19">
        <v>600</v>
      </c>
      <c r="AP84" s="7" t="s">
        <v>3</v>
      </c>
      <c r="AQ84" s="7" t="s">
        <v>10</v>
      </c>
      <c r="AR84" s="7" t="s">
        <v>383</v>
      </c>
      <c r="AS84" s="7" t="s">
        <v>10</v>
      </c>
    </row>
    <row r="85" spans="1:45" s="11" customFormat="1" ht="22.5" customHeight="1">
      <c r="A85" s="17"/>
      <c r="B85" s="4" t="s">
        <v>5</v>
      </c>
      <c r="C85" s="4">
        <v>6</v>
      </c>
      <c r="D85" s="12" t="s">
        <v>131</v>
      </c>
      <c r="E85" s="13" t="s">
        <v>131</v>
      </c>
      <c r="F85" s="9" t="s">
        <v>356</v>
      </c>
      <c r="G85" s="14" t="s">
        <v>226</v>
      </c>
      <c r="H85" s="6" t="s">
        <v>53</v>
      </c>
      <c r="I85" s="6" t="s">
        <v>227</v>
      </c>
      <c r="J85" s="6" t="s">
        <v>353</v>
      </c>
      <c r="K85" s="19">
        <v>21960</v>
      </c>
      <c r="L85" s="19">
        <v>16019.512559999999</v>
      </c>
      <c r="M85" s="7" t="s">
        <v>10</v>
      </c>
      <c r="N85" s="7" t="s">
        <v>10</v>
      </c>
      <c r="O85" s="7" t="s">
        <v>383</v>
      </c>
      <c r="P85" s="7" t="s">
        <v>10</v>
      </c>
      <c r="Q85" s="7" t="s">
        <v>10</v>
      </c>
      <c r="R85" s="7" t="s">
        <v>383</v>
      </c>
      <c r="S85" s="19">
        <f t="shared" si="6"/>
        <v>29280</v>
      </c>
      <c r="T85" s="7" t="s">
        <v>3</v>
      </c>
      <c r="U85" s="19">
        <v>0</v>
      </c>
      <c r="V85" s="7" t="s">
        <v>387</v>
      </c>
      <c r="W85" s="19">
        <f t="shared" si="7"/>
        <v>3660</v>
      </c>
      <c r="X85" s="7" t="s">
        <v>386</v>
      </c>
      <c r="Y85" s="7" t="s">
        <v>10</v>
      </c>
      <c r="Z85" s="7" t="s">
        <v>383</v>
      </c>
      <c r="AA85" s="7" t="s">
        <v>10</v>
      </c>
      <c r="AB85" s="7" t="s">
        <v>383</v>
      </c>
      <c r="AC85" s="7" t="s">
        <v>10</v>
      </c>
      <c r="AD85" s="7" t="s">
        <v>383</v>
      </c>
      <c r="AE85" s="19">
        <v>0</v>
      </c>
      <c r="AF85" s="7" t="s">
        <v>3</v>
      </c>
      <c r="AG85" s="19">
        <v>0</v>
      </c>
      <c r="AH85" s="7" t="s">
        <v>3</v>
      </c>
      <c r="AI85" s="7" t="s">
        <v>10</v>
      </c>
      <c r="AJ85" s="7" t="s">
        <v>383</v>
      </c>
      <c r="AK85" s="19">
        <f t="shared" si="9"/>
        <v>1427.4</v>
      </c>
      <c r="AL85" s="7" t="s">
        <v>387</v>
      </c>
      <c r="AM85" s="19">
        <f t="shared" si="10"/>
        <v>2401.2000000000003</v>
      </c>
      <c r="AN85" s="7" t="s">
        <v>4</v>
      </c>
      <c r="AO85" s="19">
        <v>600</v>
      </c>
      <c r="AP85" s="7" t="s">
        <v>3</v>
      </c>
      <c r="AQ85" s="7" t="s">
        <v>10</v>
      </c>
      <c r="AR85" s="7" t="s">
        <v>383</v>
      </c>
      <c r="AS85" s="7" t="s">
        <v>10</v>
      </c>
    </row>
    <row r="86" spans="1:45" s="8" customFormat="1" ht="22.5" customHeight="1">
      <c r="A86" s="17"/>
      <c r="B86" s="4" t="s">
        <v>5</v>
      </c>
      <c r="C86" s="4">
        <v>6</v>
      </c>
      <c r="D86" s="12" t="s">
        <v>131</v>
      </c>
      <c r="E86" s="13" t="s">
        <v>114</v>
      </c>
      <c r="F86" s="5" t="s">
        <v>357</v>
      </c>
      <c r="G86" s="14" t="s">
        <v>228</v>
      </c>
      <c r="H86" s="6" t="s">
        <v>229</v>
      </c>
      <c r="I86" s="6" t="s">
        <v>230</v>
      </c>
      <c r="J86" s="6" t="s">
        <v>353</v>
      </c>
      <c r="K86" s="19">
        <v>21900</v>
      </c>
      <c r="L86" s="19">
        <v>15979.99956</v>
      </c>
      <c r="M86" s="7" t="s">
        <v>10</v>
      </c>
      <c r="N86" s="7" t="s">
        <v>10</v>
      </c>
      <c r="O86" s="7" t="s">
        <v>383</v>
      </c>
      <c r="P86" s="7" t="s">
        <v>10</v>
      </c>
      <c r="Q86" s="7" t="s">
        <v>10</v>
      </c>
      <c r="R86" s="7" t="s">
        <v>383</v>
      </c>
      <c r="S86" s="19">
        <f t="shared" si="6"/>
        <v>29200</v>
      </c>
      <c r="T86" s="7" t="s">
        <v>3</v>
      </c>
      <c r="U86" s="19">
        <v>23</v>
      </c>
      <c r="V86" s="7" t="s">
        <v>387</v>
      </c>
      <c r="W86" s="19">
        <f t="shared" si="7"/>
        <v>3650</v>
      </c>
      <c r="X86" s="7" t="s">
        <v>386</v>
      </c>
      <c r="Y86" s="7" t="s">
        <v>10</v>
      </c>
      <c r="Z86" s="7" t="s">
        <v>383</v>
      </c>
      <c r="AA86" s="7" t="s">
        <v>10</v>
      </c>
      <c r="AB86" s="7" t="s">
        <v>383</v>
      </c>
      <c r="AC86" s="7" t="s">
        <v>10</v>
      </c>
      <c r="AD86" s="7" t="s">
        <v>383</v>
      </c>
      <c r="AE86" s="19">
        <f t="shared" ref="AE86:AE87" si="11">K86/30*15</f>
        <v>10950</v>
      </c>
      <c r="AF86" s="7" t="s">
        <v>3</v>
      </c>
      <c r="AG86" s="19">
        <v>0</v>
      </c>
      <c r="AH86" s="7" t="s">
        <v>3</v>
      </c>
      <c r="AI86" s="7" t="s">
        <v>10</v>
      </c>
      <c r="AJ86" s="7" t="s">
        <v>383</v>
      </c>
      <c r="AK86" s="19">
        <f t="shared" si="9"/>
        <v>1423.5</v>
      </c>
      <c r="AL86" s="7" t="s">
        <v>387</v>
      </c>
      <c r="AM86" s="19">
        <f t="shared" si="10"/>
        <v>2401.2000000000003</v>
      </c>
      <c r="AN86" s="7" t="s">
        <v>4</v>
      </c>
      <c r="AO86" s="19">
        <v>600</v>
      </c>
      <c r="AP86" s="7" t="s">
        <v>3</v>
      </c>
      <c r="AQ86" s="7" t="s">
        <v>10</v>
      </c>
      <c r="AR86" s="7" t="s">
        <v>383</v>
      </c>
      <c r="AS86" s="7" t="s">
        <v>10</v>
      </c>
    </row>
    <row r="87" spans="1:45" s="8" customFormat="1" ht="28.5">
      <c r="A87" s="17"/>
      <c r="B87" s="4" t="s">
        <v>5</v>
      </c>
      <c r="C87" s="4">
        <v>6</v>
      </c>
      <c r="D87" s="12" t="s">
        <v>115</v>
      </c>
      <c r="E87" s="13" t="s">
        <v>131</v>
      </c>
      <c r="F87" s="9" t="s">
        <v>359</v>
      </c>
      <c r="G87" s="14" t="s">
        <v>231</v>
      </c>
      <c r="H87" s="6" t="s">
        <v>434</v>
      </c>
      <c r="I87" s="6" t="s">
        <v>435</v>
      </c>
      <c r="J87" s="6" t="s">
        <v>354</v>
      </c>
      <c r="K87" s="19">
        <v>21600</v>
      </c>
      <c r="L87" s="19">
        <v>15782.434560000002</v>
      </c>
      <c r="M87" s="7" t="s">
        <v>10</v>
      </c>
      <c r="N87" s="7" t="s">
        <v>10</v>
      </c>
      <c r="O87" s="7" t="s">
        <v>383</v>
      </c>
      <c r="P87" s="7" t="s">
        <v>10</v>
      </c>
      <c r="Q87" s="7" t="s">
        <v>10</v>
      </c>
      <c r="R87" s="7" t="s">
        <v>383</v>
      </c>
      <c r="S87" s="19">
        <f t="shared" si="6"/>
        <v>28800</v>
      </c>
      <c r="T87" s="7" t="s">
        <v>3</v>
      </c>
      <c r="U87" s="19">
        <v>23</v>
      </c>
      <c r="V87" s="7" t="s">
        <v>387</v>
      </c>
      <c r="W87" s="19">
        <f t="shared" si="7"/>
        <v>3600</v>
      </c>
      <c r="X87" s="7" t="s">
        <v>386</v>
      </c>
      <c r="Y87" s="7" t="s">
        <v>10</v>
      </c>
      <c r="Z87" s="7" t="s">
        <v>383</v>
      </c>
      <c r="AA87" s="7" t="s">
        <v>10</v>
      </c>
      <c r="AB87" s="7" t="s">
        <v>383</v>
      </c>
      <c r="AC87" s="7" t="s">
        <v>10</v>
      </c>
      <c r="AD87" s="7" t="s">
        <v>383</v>
      </c>
      <c r="AE87" s="19">
        <f t="shared" si="11"/>
        <v>10800</v>
      </c>
      <c r="AF87" s="7" t="s">
        <v>3</v>
      </c>
      <c r="AG87" s="19">
        <v>0</v>
      </c>
      <c r="AH87" s="7" t="s">
        <v>3</v>
      </c>
      <c r="AI87" s="7" t="s">
        <v>10</v>
      </c>
      <c r="AJ87" s="7" t="s">
        <v>383</v>
      </c>
      <c r="AK87" s="19">
        <f t="shared" si="9"/>
        <v>1404</v>
      </c>
      <c r="AL87" s="7" t="s">
        <v>387</v>
      </c>
      <c r="AM87" s="19">
        <f t="shared" si="10"/>
        <v>2401.2000000000003</v>
      </c>
      <c r="AN87" s="7" t="s">
        <v>4</v>
      </c>
      <c r="AO87" s="19">
        <v>600</v>
      </c>
      <c r="AP87" s="7" t="s">
        <v>3</v>
      </c>
      <c r="AQ87" s="7" t="s">
        <v>10</v>
      </c>
      <c r="AR87" s="7" t="s">
        <v>383</v>
      </c>
      <c r="AS87" s="7" t="s">
        <v>10</v>
      </c>
    </row>
    <row r="88" spans="1:45" s="8" customFormat="1" ht="22.5" customHeight="1">
      <c r="A88" s="17"/>
      <c r="B88" s="4" t="s">
        <v>5</v>
      </c>
      <c r="C88" s="4">
        <v>6</v>
      </c>
      <c r="D88" s="12" t="s">
        <v>115</v>
      </c>
      <c r="E88" s="13" t="s">
        <v>131</v>
      </c>
      <c r="F88" s="5" t="s">
        <v>358</v>
      </c>
      <c r="G88" s="14" t="s">
        <v>232</v>
      </c>
      <c r="H88" s="6" t="s">
        <v>233</v>
      </c>
      <c r="I88" s="6" t="s">
        <v>86</v>
      </c>
      <c r="J88" s="6" t="s">
        <v>354</v>
      </c>
      <c r="K88" s="19">
        <v>20000</v>
      </c>
      <c r="L88" s="19">
        <v>14712.119696000002</v>
      </c>
      <c r="M88" s="7" t="s">
        <v>10</v>
      </c>
      <c r="N88" s="7" t="s">
        <v>10</v>
      </c>
      <c r="O88" s="7" t="s">
        <v>383</v>
      </c>
      <c r="P88" s="7" t="s">
        <v>10</v>
      </c>
      <c r="Q88" s="7" t="s">
        <v>10</v>
      </c>
      <c r="R88" s="7" t="s">
        <v>383</v>
      </c>
      <c r="S88" s="19">
        <f t="shared" si="6"/>
        <v>26666.666666666664</v>
      </c>
      <c r="T88" s="7" t="s">
        <v>3</v>
      </c>
      <c r="U88" s="19">
        <v>0</v>
      </c>
      <c r="V88" s="7" t="s">
        <v>387</v>
      </c>
      <c r="W88" s="19">
        <f t="shared" si="7"/>
        <v>3333.333333333333</v>
      </c>
      <c r="X88" s="7" t="s">
        <v>386</v>
      </c>
      <c r="Y88" s="7" t="s">
        <v>10</v>
      </c>
      <c r="Z88" s="7" t="s">
        <v>383</v>
      </c>
      <c r="AA88" s="7" t="s">
        <v>10</v>
      </c>
      <c r="AB88" s="7" t="s">
        <v>383</v>
      </c>
      <c r="AC88" s="7" t="s">
        <v>10</v>
      </c>
      <c r="AD88" s="7" t="s">
        <v>383</v>
      </c>
      <c r="AE88" s="19">
        <v>0</v>
      </c>
      <c r="AF88" s="7" t="s">
        <v>3</v>
      </c>
      <c r="AG88" s="19">
        <v>0</v>
      </c>
      <c r="AH88" s="7" t="s">
        <v>3</v>
      </c>
      <c r="AI88" s="7" t="s">
        <v>10</v>
      </c>
      <c r="AJ88" s="7" t="s">
        <v>383</v>
      </c>
      <c r="AK88" s="19">
        <f t="shared" si="9"/>
        <v>1300</v>
      </c>
      <c r="AL88" s="7" t="s">
        <v>387</v>
      </c>
      <c r="AM88" s="19">
        <f t="shared" si="10"/>
        <v>2401.2000000000003</v>
      </c>
      <c r="AN88" s="7" t="s">
        <v>4</v>
      </c>
      <c r="AO88" s="19">
        <v>600</v>
      </c>
      <c r="AP88" s="7" t="s">
        <v>3</v>
      </c>
      <c r="AQ88" s="7" t="s">
        <v>10</v>
      </c>
      <c r="AR88" s="7" t="s">
        <v>383</v>
      </c>
      <c r="AS88" s="7" t="s">
        <v>10</v>
      </c>
    </row>
    <row r="89" spans="1:45" s="8" customFormat="1" ht="22.5" customHeight="1">
      <c r="A89" s="17"/>
      <c r="B89" s="4" t="s">
        <v>5</v>
      </c>
      <c r="C89" s="4">
        <v>5</v>
      </c>
      <c r="D89" s="12" t="s">
        <v>235</v>
      </c>
      <c r="E89" s="13" t="s">
        <v>234</v>
      </c>
      <c r="F89" s="5" t="s">
        <v>361</v>
      </c>
      <c r="G89" s="14" t="s">
        <v>236</v>
      </c>
      <c r="H89" s="6" t="s">
        <v>237</v>
      </c>
      <c r="I89" s="6" t="s">
        <v>238</v>
      </c>
      <c r="J89" s="6" t="s">
        <v>354</v>
      </c>
      <c r="K89" s="19">
        <v>14700</v>
      </c>
      <c r="L89" s="19">
        <v>11107.315000000001</v>
      </c>
      <c r="M89" s="7" t="s">
        <v>10</v>
      </c>
      <c r="N89" s="7" t="s">
        <v>10</v>
      </c>
      <c r="O89" s="7" t="s">
        <v>383</v>
      </c>
      <c r="P89" s="7" t="s">
        <v>10</v>
      </c>
      <c r="Q89" s="7" t="s">
        <v>10</v>
      </c>
      <c r="R89" s="7" t="s">
        <v>383</v>
      </c>
      <c r="S89" s="19">
        <f t="shared" si="6"/>
        <v>19600</v>
      </c>
      <c r="T89" s="7" t="s">
        <v>3</v>
      </c>
      <c r="U89" s="19">
        <v>0</v>
      </c>
      <c r="V89" s="7" t="s">
        <v>387</v>
      </c>
      <c r="W89" s="19">
        <f t="shared" si="7"/>
        <v>2450</v>
      </c>
      <c r="X89" s="7" t="s">
        <v>386</v>
      </c>
      <c r="Y89" s="7" t="s">
        <v>10</v>
      </c>
      <c r="Z89" s="7" t="s">
        <v>383</v>
      </c>
      <c r="AA89" s="7" t="s">
        <v>10</v>
      </c>
      <c r="AB89" s="7" t="s">
        <v>383</v>
      </c>
      <c r="AC89" s="7" t="s">
        <v>10</v>
      </c>
      <c r="AD89" s="7" t="s">
        <v>383</v>
      </c>
      <c r="AE89" s="19">
        <v>0</v>
      </c>
      <c r="AF89" s="7" t="s">
        <v>3</v>
      </c>
      <c r="AG89" s="19">
        <v>9350</v>
      </c>
      <c r="AH89" s="7" t="s">
        <v>3</v>
      </c>
      <c r="AI89" s="7" t="s">
        <v>10</v>
      </c>
      <c r="AJ89" s="7" t="s">
        <v>383</v>
      </c>
      <c r="AK89" s="19">
        <v>500</v>
      </c>
      <c r="AL89" s="7" t="s">
        <v>387</v>
      </c>
      <c r="AM89" s="19">
        <f t="shared" si="10"/>
        <v>2401.2000000000003</v>
      </c>
      <c r="AN89" s="7" t="s">
        <v>4</v>
      </c>
      <c r="AO89" s="19">
        <v>600</v>
      </c>
      <c r="AP89" s="7" t="s">
        <v>3</v>
      </c>
      <c r="AQ89" s="7" t="s">
        <v>10</v>
      </c>
      <c r="AR89" s="7" t="s">
        <v>383</v>
      </c>
      <c r="AS89" s="7" t="s">
        <v>10</v>
      </c>
    </row>
    <row r="90" spans="1:45" s="15" customFormat="1" ht="22.5" customHeight="1">
      <c r="A90" s="17"/>
      <c r="B90" s="4" t="s">
        <v>5</v>
      </c>
      <c r="C90" s="4">
        <v>4</v>
      </c>
      <c r="D90" s="12" t="s">
        <v>239</v>
      </c>
      <c r="E90" s="13" t="s">
        <v>239</v>
      </c>
      <c r="F90" s="9" t="s">
        <v>356</v>
      </c>
      <c r="G90" s="14" t="s">
        <v>240</v>
      </c>
      <c r="H90" s="6" t="s">
        <v>241</v>
      </c>
      <c r="I90" s="6" t="s">
        <v>242</v>
      </c>
      <c r="J90" s="6" t="s">
        <v>354</v>
      </c>
      <c r="K90" s="19">
        <v>28600</v>
      </c>
      <c r="L90" s="19">
        <v>21024.790809999999</v>
      </c>
      <c r="M90" s="7" t="s">
        <v>10</v>
      </c>
      <c r="N90" s="7" t="s">
        <v>10</v>
      </c>
      <c r="O90" s="7" t="s">
        <v>383</v>
      </c>
      <c r="P90" s="7" t="s">
        <v>10</v>
      </c>
      <c r="Q90" s="7" t="s">
        <v>10</v>
      </c>
      <c r="R90" s="7" t="s">
        <v>383</v>
      </c>
      <c r="S90" s="19">
        <f t="shared" si="6"/>
        <v>38133.333333333336</v>
      </c>
      <c r="T90" s="7" t="s">
        <v>3</v>
      </c>
      <c r="U90" s="19">
        <v>54.5</v>
      </c>
      <c r="V90" s="7" t="s">
        <v>387</v>
      </c>
      <c r="W90" s="19">
        <f t="shared" si="7"/>
        <v>4766.666666666667</v>
      </c>
      <c r="X90" s="7" t="s">
        <v>386</v>
      </c>
      <c r="Y90" s="7" t="s">
        <v>10</v>
      </c>
      <c r="Z90" s="7" t="s">
        <v>383</v>
      </c>
      <c r="AA90" s="7" t="s">
        <v>10</v>
      </c>
      <c r="AB90" s="7" t="s">
        <v>383</v>
      </c>
      <c r="AC90" s="7" t="s">
        <v>10</v>
      </c>
      <c r="AD90" s="7" t="s">
        <v>383</v>
      </c>
      <c r="AE90" s="19">
        <f>K90/30*30</f>
        <v>28600</v>
      </c>
      <c r="AF90" s="7" t="s">
        <v>3</v>
      </c>
      <c r="AG90" s="19">
        <v>9350</v>
      </c>
      <c r="AH90" s="7" t="s">
        <v>3</v>
      </c>
      <c r="AI90" s="7" t="s">
        <v>10</v>
      </c>
      <c r="AJ90" s="7" t="s">
        <v>383</v>
      </c>
      <c r="AK90" s="19">
        <f t="shared" si="9"/>
        <v>1560.7800000000002</v>
      </c>
      <c r="AL90" s="7" t="s">
        <v>387</v>
      </c>
      <c r="AM90" s="19">
        <f t="shared" si="10"/>
        <v>2401.2000000000003</v>
      </c>
      <c r="AN90" s="7" t="s">
        <v>4</v>
      </c>
      <c r="AO90" s="19">
        <v>600</v>
      </c>
      <c r="AP90" s="7" t="s">
        <v>3</v>
      </c>
      <c r="AQ90" s="7" t="s">
        <v>10</v>
      </c>
      <c r="AR90" s="7" t="s">
        <v>383</v>
      </c>
      <c r="AS90" s="7" t="s">
        <v>10</v>
      </c>
    </row>
    <row r="91" spans="1:45" s="15" customFormat="1" ht="22.5" customHeight="1">
      <c r="A91" s="17"/>
      <c r="B91" s="4" t="s">
        <v>5</v>
      </c>
      <c r="C91" s="4">
        <v>4</v>
      </c>
      <c r="D91" s="12" t="s">
        <v>244</v>
      </c>
      <c r="E91" s="13" t="s">
        <v>243</v>
      </c>
      <c r="F91" s="5" t="s">
        <v>361</v>
      </c>
      <c r="G91" s="14" t="s">
        <v>245</v>
      </c>
      <c r="H91" s="6" t="s">
        <v>105</v>
      </c>
      <c r="I91" s="6" t="s">
        <v>246</v>
      </c>
      <c r="J91" s="6" t="s">
        <v>354</v>
      </c>
      <c r="K91" s="19">
        <v>25500</v>
      </c>
      <c r="L91" s="19">
        <v>18653.910809999998</v>
      </c>
      <c r="M91" s="7" t="s">
        <v>10</v>
      </c>
      <c r="N91" s="7" t="s">
        <v>10</v>
      </c>
      <c r="O91" s="7" t="s">
        <v>383</v>
      </c>
      <c r="P91" s="7" t="s">
        <v>10</v>
      </c>
      <c r="Q91" s="7" t="s">
        <v>10</v>
      </c>
      <c r="R91" s="7" t="s">
        <v>383</v>
      </c>
      <c r="S91" s="19">
        <f t="shared" si="6"/>
        <v>34000</v>
      </c>
      <c r="T91" s="7" t="s">
        <v>3</v>
      </c>
      <c r="U91" s="19">
        <v>41</v>
      </c>
      <c r="V91" s="7" t="s">
        <v>387</v>
      </c>
      <c r="W91" s="19">
        <f t="shared" si="7"/>
        <v>4250</v>
      </c>
      <c r="X91" s="7" t="s">
        <v>386</v>
      </c>
      <c r="Y91" s="7" t="s">
        <v>10</v>
      </c>
      <c r="Z91" s="7" t="s">
        <v>383</v>
      </c>
      <c r="AA91" s="7" t="s">
        <v>10</v>
      </c>
      <c r="AB91" s="7" t="s">
        <v>383</v>
      </c>
      <c r="AC91" s="7" t="s">
        <v>10</v>
      </c>
      <c r="AD91" s="7" t="s">
        <v>383</v>
      </c>
      <c r="AE91" s="19">
        <f>K91/30*25</f>
        <v>21250</v>
      </c>
      <c r="AF91" s="7" t="s">
        <v>3</v>
      </c>
      <c r="AG91" s="19">
        <v>9350</v>
      </c>
      <c r="AH91" s="7" t="s">
        <v>3</v>
      </c>
      <c r="AI91" s="7" t="s">
        <v>10</v>
      </c>
      <c r="AJ91" s="7" t="s">
        <v>383</v>
      </c>
      <c r="AK91" s="19">
        <f t="shared" si="9"/>
        <v>1560.7800000000002</v>
      </c>
      <c r="AL91" s="7" t="s">
        <v>387</v>
      </c>
      <c r="AM91" s="19">
        <f t="shared" si="10"/>
        <v>2401.2000000000003</v>
      </c>
      <c r="AN91" s="7" t="s">
        <v>4</v>
      </c>
      <c r="AO91" s="19">
        <v>600</v>
      </c>
      <c r="AP91" s="7" t="s">
        <v>3</v>
      </c>
      <c r="AQ91" s="7" t="s">
        <v>10</v>
      </c>
      <c r="AR91" s="7" t="s">
        <v>383</v>
      </c>
      <c r="AS91" s="7" t="s">
        <v>10</v>
      </c>
    </row>
    <row r="92" spans="1:45" s="8" customFormat="1" ht="22.5" customHeight="1">
      <c r="A92" s="17"/>
      <c r="B92" s="4" t="s">
        <v>5</v>
      </c>
      <c r="C92" s="4">
        <v>4</v>
      </c>
      <c r="D92" s="12" t="s">
        <v>243</v>
      </c>
      <c r="E92" s="13" t="s">
        <v>243</v>
      </c>
      <c r="F92" s="5" t="s">
        <v>361</v>
      </c>
      <c r="G92" s="14" t="s">
        <v>247</v>
      </c>
      <c r="H92" s="6" t="s">
        <v>36</v>
      </c>
      <c r="I92" s="6" t="s">
        <v>248</v>
      </c>
      <c r="J92" s="6" t="s">
        <v>354</v>
      </c>
      <c r="K92" s="19">
        <v>25000</v>
      </c>
      <c r="L92" s="19">
        <v>18271.506249999999</v>
      </c>
      <c r="M92" s="7" t="s">
        <v>10</v>
      </c>
      <c r="N92" s="7" t="s">
        <v>10</v>
      </c>
      <c r="O92" s="7" t="s">
        <v>383</v>
      </c>
      <c r="P92" s="7" t="s">
        <v>10</v>
      </c>
      <c r="Q92" s="7" t="s">
        <v>10</v>
      </c>
      <c r="R92" s="7" t="s">
        <v>383</v>
      </c>
      <c r="S92" s="19">
        <f t="shared" si="6"/>
        <v>33333.333333333336</v>
      </c>
      <c r="T92" s="7" t="s">
        <v>3</v>
      </c>
      <c r="U92" s="19">
        <v>0</v>
      </c>
      <c r="V92" s="7" t="s">
        <v>387</v>
      </c>
      <c r="W92" s="19">
        <f t="shared" si="7"/>
        <v>4166.666666666667</v>
      </c>
      <c r="X92" s="7" t="s">
        <v>386</v>
      </c>
      <c r="Y92" s="7" t="s">
        <v>10</v>
      </c>
      <c r="Z92" s="7" t="s">
        <v>383</v>
      </c>
      <c r="AA92" s="7" t="s">
        <v>10</v>
      </c>
      <c r="AB92" s="7" t="s">
        <v>383</v>
      </c>
      <c r="AC92" s="7" t="s">
        <v>10</v>
      </c>
      <c r="AD92" s="7" t="s">
        <v>383</v>
      </c>
      <c r="AE92" s="19">
        <v>0</v>
      </c>
      <c r="AF92" s="7" t="s">
        <v>3</v>
      </c>
      <c r="AG92" s="19">
        <v>9350</v>
      </c>
      <c r="AH92" s="7" t="s">
        <v>3</v>
      </c>
      <c r="AI92" s="7" t="s">
        <v>10</v>
      </c>
      <c r="AJ92" s="7" t="s">
        <v>383</v>
      </c>
      <c r="AK92" s="19">
        <f t="shared" si="9"/>
        <v>1560.7800000000002</v>
      </c>
      <c r="AL92" s="7" t="s">
        <v>387</v>
      </c>
      <c r="AM92" s="19">
        <f t="shared" si="10"/>
        <v>2401.2000000000003</v>
      </c>
      <c r="AN92" s="7" t="s">
        <v>4</v>
      </c>
      <c r="AO92" s="19">
        <v>600</v>
      </c>
      <c r="AP92" s="7" t="s">
        <v>3</v>
      </c>
      <c r="AQ92" s="7" t="s">
        <v>10</v>
      </c>
      <c r="AR92" s="7" t="s">
        <v>383</v>
      </c>
      <c r="AS92" s="7" t="s">
        <v>10</v>
      </c>
    </row>
    <row r="93" spans="1:45" s="8" customFormat="1" ht="22.5" customHeight="1">
      <c r="A93" s="17"/>
      <c r="B93" s="4" t="s">
        <v>5</v>
      </c>
      <c r="C93" s="4">
        <v>4</v>
      </c>
      <c r="D93" s="12" t="s">
        <v>243</v>
      </c>
      <c r="E93" s="13" t="s">
        <v>243</v>
      </c>
      <c r="F93" s="5" t="s">
        <v>361</v>
      </c>
      <c r="G93" s="14" t="s">
        <v>399</v>
      </c>
      <c r="H93" s="6" t="s">
        <v>211</v>
      </c>
      <c r="I93" s="6" t="s">
        <v>159</v>
      </c>
      <c r="J93" s="6" t="s">
        <v>353</v>
      </c>
      <c r="K93" s="19">
        <v>22500</v>
      </c>
      <c r="L93" s="19">
        <v>16375.125</v>
      </c>
      <c r="M93" s="7" t="s">
        <v>10</v>
      </c>
      <c r="N93" s="7" t="s">
        <v>10</v>
      </c>
      <c r="O93" s="7" t="s">
        <v>383</v>
      </c>
      <c r="P93" s="7" t="s">
        <v>10</v>
      </c>
      <c r="Q93" s="7" t="s">
        <v>10</v>
      </c>
      <c r="R93" s="7" t="s">
        <v>383</v>
      </c>
      <c r="S93" s="19">
        <f t="shared" si="6"/>
        <v>30000</v>
      </c>
      <c r="T93" s="7" t="s">
        <v>3</v>
      </c>
      <c r="U93" s="19">
        <v>0</v>
      </c>
      <c r="V93" s="7" t="s">
        <v>387</v>
      </c>
      <c r="W93" s="19">
        <f t="shared" si="7"/>
        <v>3750</v>
      </c>
      <c r="X93" s="7" t="s">
        <v>386</v>
      </c>
      <c r="Y93" s="7" t="s">
        <v>10</v>
      </c>
      <c r="Z93" s="7" t="s">
        <v>383</v>
      </c>
      <c r="AA93" s="7" t="s">
        <v>10</v>
      </c>
      <c r="AB93" s="7" t="s">
        <v>383</v>
      </c>
      <c r="AC93" s="7" t="s">
        <v>10</v>
      </c>
      <c r="AD93" s="7" t="s">
        <v>383</v>
      </c>
      <c r="AE93" s="19">
        <v>0</v>
      </c>
      <c r="AF93" s="7" t="s">
        <v>3</v>
      </c>
      <c r="AG93" s="19">
        <v>9350</v>
      </c>
      <c r="AH93" s="7" t="s">
        <v>3</v>
      </c>
      <c r="AI93" s="7" t="s">
        <v>10</v>
      </c>
      <c r="AJ93" s="7" t="s">
        <v>383</v>
      </c>
      <c r="AK93" s="19">
        <f t="shared" si="9"/>
        <v>1462.5</v>
      </c>
      <c r="AL93" s="7" t="s">
        <v>387</v>
      </c>
      <c r="AM93" s="19">
        <f t="shared" si="10"/>
        <v>2401.2000000000003</v>
      </c>
      <c r="AN93" s="7" t="s">
        <v>4</v>
      </c>
      <c r="AO93" s="19">
        <v>600</v>
      </c>
      <c r="AP93" s="7" t="s">
        <v>3</v>
      </c>
      <c r="AQ93" s="7" t="s">
        <v>10</v>
      </c>
      <c r="AR93" s="7" t="s">
        <v>383</v>
      </c>
      <c r="AS93" s="7" t="s">
        <v>10</v>
      </c>
    </row>
    <row r="94" spans="1:45" s="15" customFormat="1" ht="22.5" customHeight="1">
      <c r="A94" s="17"/>
      <c r="B94" s="4" t="s">
        <v>5</v>
      </c>
      <c r="C94" s="4">
        <v>4</v>
      </c>
      <c r="D94" s="12" t="s">
        <v>436</v>
      </c>
      <c r="E94" s="13" t="s">
        <v>243</v>
      </c>
      <c r="F94" s="5" t="s">
        <v>361</v>
      </c>
      <c r="G94" s="14" t="s">
        <v>249</v>
      </c>
      <c r="H94" s="6" t="s">
        <v>250</v>
      </c>
      <c r="I94" s="6" t="s">
        <v>128</v>
      </c>
      <c r="J94" s="6" t="s">
        <v>354</v>
      </c>
      <c r="K94" s="19">
        <v>22400</v>
      </c>
      <c r="L94" s="19">
        <v>16309.274559999998</v>
      </c>
      <c r="M94" s="7" t="s">
        <v>10</v>
      </c>
      <c r="N94" s="7" t="s">
        <v>10</v>
      </c>
      <c r="O94" s="7" t="s">
        <v>383</v>
      </c>
      <c r="P94" s="7" t="s">
        <v>10</v>
      </c>
      <c r="Q94" s="7" t="s">
        <v>10</v>
      </c>
      <c r="R94" s="7" t="s">
        <v>383</v>
      </c>
      <c r="S94" s="19">
        <f t="shared" si="6"/>
        <v>29866.666666666664</v>
      </c>
      <c r="T94" s="7" t="s">
        <v>3</v>
      </c>
      <c r="U94" s="19">
        <v>23</v>
      </c>
      <c r="V94" s="7" t="s">
        <v>387</v>
      </c>
      <c r="W94" s="19">
        <f t="shared" si="7"/>
        <v>3733.333333333333</v>
      </c>
      <c r="X94" s="7" t="s">
        <v>386</v>
      </c>
      <c r="Y94" s="7" t="s">
        <v>10</v>
      </c>
      <c r="Z94" s="7" t="s">
        <v>383</v>
      </c>
      <c r="AA94" s="7" t="s">
        <v>10</v>
      </c>
      <c r="AB94" s="7" t="s">
        <v>383</v>
      </c>
      <c r="AC94" s="7" t="s">
        <v>10</v>
      </c>
      <c r="AD94" s="7" t="s">
        <v>383</v>
      </c>
      <c r="AE94" s="19">
        <f t="shared" ref="AE94:AE99" si="12">K94/30*15</f>
        <v>11200</v>
      </c>
      <c r="AF94" s="7" t="s">
        <v>3</v>
      </c>
      <c r="AG94" s="19">
        <v>9350</v>
      </c>
      <c r="AH94" s="7" t="s">
        <v>3</v>
      </c>
      <c r="AI94" s="7" t="s">
        <v>10</v>
      </c>
      <c r="AJ94" s="7" t="s">
        <v>383</v>
      </c>
      <c r="AK94" s="19">
        <f t="shared" si="9"/>
        <v>1456</v>
      </c>
      <c r="AL94" s="7" t="s">
        <v>387</v>
      </c>
      <c r="AM94" s="19">
        <f t="shared" si="10"/>
        <v>2401.2000000000003</v>
      </c>
      <c r="AN94" s="7" t="s">
        <v>4</v>
      </c>
      <c r="AO94" s="19">
        <v>600</v>
      </c>
      <c r="AP94" s="7" t="s">
        <v>3</v>
      </c>
      <c r="AQ94" s="7" t="s">
        <v>10</v>
      </c>
      <c r="AR94" s="7" t="s">
        <v>383</v>
      </c>
      <c r="AS94" s="7" t="s">
        <v>10</v>
      </c>
    </row>
    <row r="95" spans="1:45" s="15" customFormat="1" ht="28.5">
      <c r="A95" s="17"/>
      <c r="B95" s="4" t="s">
        <v>5</v>
      </c>
      <c r="C95" s="4">
        <v>4</v>
      </c>
      <c r="D95" s="12" t="s">
        <v>251</v>
      </c>
      <c r="E95" s="13" t="s">
        <v>251</v>
      </c>
      <c r="F95" s="9" t="s">
        <v>359</v>
      </c>
      <c r="G95" s="14" t="s">
        <v>252</v>
      </c>
      <c r="H95" s="6" t="s">
        <v>253</v>
      </c>
      <c r="I95" s="6" t="s">
        <v>254</v>
      </c>
      <c r="J95" s="6" t="s">
        <v>353</v>
      </c>
      <c r="K95" s="19">
        <v>20300</v>
      </c>
      <c r="L95" s="19">
        <v>14916.164696</v>
      </c>
      <c r="M95" s="7" t="s">
        <v>10</v>
      </c>
      <c r="N95" s="7" t="s">
        <v>10</v>
      </c>
      <c r="O95" s="7" t="s">
        <v>383</v>
      </c>
      <c r="P95" s="7" t="s">
        <v>10</v>
      </c>
      <c r="Q95" s="7" t="s">
        <v>10</v>
      </c>
      <c r="R95" s="7" t="s">
        <v>383</v>
      </c>
      <c r="S95" s="19">
        <f t="shared" si="6"/>
        <v>27066.666666666664</v>
      </c>
      <c r="T95" s="7" t="s">
        <v>3</v>
      </c>
      <c r="U95" s="19">
        <v>27.5</v>
      </c>
      <c r="V95" s="7" t="s">
        <v>387</v>
      </c>
      <c r="W95" s="19">
        <f t="shared" si="7"/>
        <v>3383.333333333333</v>
      </c>
      <c r="X95" s="7" t="s">
        <v>386</v>
      </c>
      <c r="Y95" s="7" t="s">
        <v>10</v>
      </c>
      <c r="Z95" s="7" t="s">
        <v>383</v>
      </c>
      <c r="AA95" s="7" t="s">
        <v>10</v>
      </c>
      <c r="AB95" s="7" t="s">
        <v>383</v>
      </c>
      <c r="AC95" s="7" t="s">
        <v>10</v>
      </c>
      <c r="AD95" s="7" t="s">
        <v>383</v>
      </c>
      <c r="AE95" s="19">
        <f t="shared" si="12"/>
        <v>10150</v>
      </c>
      <c r="AF95" s="7" t="s">
        <v>3</v>
      </c>
      <c r="AG95" s="19">
        <v>9350</v>
      </c>
      <c r="AH95" s="7" t="s">
        <v>3</v>
      </c>
      <c r="AI95" s="7" t="s">
        <v>10</v>
      </c>
      <c r="AJ95" s="7" t="s">
        <v>383</v>
      </c>
      <c r="AK95" s="19">
        <f t="shared" si="9"/>
        <v>1319.5</v>
      </c>
      <c r="AL95" s="7" t="s">
        <v>387</v>
      </c>
      <c r="AM95" s="19">
        <f t="shared" si="10"/>
        <v>2401.2000000000003</v>
      </c>
      <c r="AN95" s="7" t="s">
        <v>4</v>
      </c>
      <c r="AO95" s="19">
        <v>600</v>
      </c>
      <c r="AP95" s="7" t="s">
        <v>3</v>
      </c>
      <c r="AQ95" s="7" t="s">
        <v>10</v>
      </c>
      <c r="AR95" s="7" t="s">
        <v>383</v>
      </c>
      <c r="AS95" s="7" t="s">
        <v>10</v>
      </c>
    </row>
    <row r="96" spans="1:45" s="15" customFormat="1" ht="22.5" customHeight="1">
      <c r="A96" s="17"/>
      <c r="B96" s="4" t="s">
        <v>5</v>
      </c>
      <c r="C96" s="4">
        <v>4</v>
      </c>
      <c r="D96" s="12" t="s">
        <v>243</v>
      </c>
      <c r="E96" s="13" t="s">
        <v>243</v>
      </c>
      <c r="F96" s="9" t="s">
        <v>360</v>
      </c>
      <c r="G96" s="14" t="s">
        <v>400</v>
      </c>
      <c r="H96" s="6" t="s">
        <v>401</v>
      </c>
      <c r="I96" s="6" t="s">
        <v>127</v>
      </c>
      <c r="J96" s="6" t="s">
        <v>354</v>
      </c>
      <c r="K96" s="19">
        <v>20000</v>
      </c>
      <c r="L96" s="19">
        <v>14712.11</v>
      </c>
      <c r="M96" s="7" t="s">
        <v>10</v>
      </c>
      <c r="N96" s="7" t="s">
        <v>10</v>
      </c>
      <c r="O96" s="7" t="s">
        <v>383</v>
      </c>
      <c r="P96" s="7" t="s">
        <v>10</v>
      </c>
      <c r="Q96" s="7" t="s">
        <v>10</v>
      </c>
      <c r="R96" s="7" t="s">
        <v>383</v>
      </c>
      <c r="S96" s="19">
        <f t="shared" si="6"/>
        <v>26666.666666666664</v>
      </c>
      <c r="T96" s="7" t="s">
        <v>3</v>
      </c>
      <c r="U96" s="19">
        <v>0</v>
      </c>
      <c r="V96" s="7" t="s">
        <v>387</v>
      </c>
      <c r="W96" s="19">
        <f t="shared" si="7"/>
        <v>3333.333333333333</v>
      </c>
      <c r="X96" s="7" t="s">
        <v>386</v>
      </c>
      <c r="Y96" s="7" t="s">
        <v>10</v>
      </c>
      <c r="Z96" s="7" t="s">
        <v>383</v>
      </c>
      <c r="AA96" s="7" t="s">
        <v>10</v>
      </c>
      <c r="AB96" s="7" t="s">
        <v>383</v>
      </c>
      <c r="AC96" s="7" t="s">
        <v>10</v>
      </c>
      <c r="AD96" s="7" t="s">
        <v>383</v>
      </c>
      <c r="AE96" s="19">
        <v>0</v>
      </c>
      <c r="AF96" s="7" t="s">
        <v>3</v>
      </c>
      <c r="AG96" s="19">
        <v>9350</v>
      </c>
      <c r="AH96" s="7" t="s">
        <v>3</v>
      </c>
      <c r="AI96" s="7" t="s">
        <v>10</v>
      </c>
      <c r="AJ96" s="7" t="s">
        <v>383</v>
      </c>
      <c r="AK96" s="19">
        <v>500</v>
      </c>
      <c r="AL96" s="7" t="s">
        <v>387</v>
      </c>
      <c r="AM96" s="19">
        <f t="shared" si="10"/>
        <v>2401.2000000000003</v>
      </c>
      <c r="AN96" s="7" t="s">
        <v>4</v>
      </c>
      <c r="AO96" s="19">
        <v>600</v>
      </c>
      <c r="AP96" s="7" t="s">
        <v>3</v>
      </c>
      <c r="AQ96" s="7" t="s">
        <v>10</v>
      </c>
      <c r="AR96" s="7" t="s">
        <v>383</v>
      </c>
      <c r="AS96" s="7" t="s">
        <v>10</v>
      </c>
    </row>
    <row r="97" spans="1:45" s="15" customFormat="1" ht="22.5" customHeight="1">
      <c r="A97" s="17"/>
      <c r="B97" s="4" t="s">
        <v>5</v>
      </c>
      <c r="C97" s="4">
        <v>4</v>
      </c>
      <c r="D97" s="12" t="s">
        <v>255</v>
      </c>
      <c r="E97" s="13" t="s">
        <v>243</v>
      </c>
      <c r="F97" s="5" t="s">
        <v>361</v>
      </c>
      <c r="G97" s="14" t="s">
        <v>256</v>
      </c>
      <c r="H97" s="6" t="s">
        <v>100</v>
      </c>
      <c r="I97" s="6" t="s">
        <v>257</v>
      </c>
      <c r="J97" s="6" t="s">
        <v>353</v>
      </c>
      <c r="K97" s="19">
        <v>19900</v>
      </c>
      <c r="L97" s="19">
        <v>14644.104696000002</v>
      </c>
      <c r="M97" s="7" t="s">
        <v>10</v>
      </c>
      <c r="N97" s="7" t="s">
        <v>10</v>
      </c>
      <c r="O97" s="7" t="s">
        <v>383</v>
      </c>
      <c r="P97" s="7" t="s">
        <v>10</v>
      </c>
      <c r="Q97" s="7" t="s">
        <v>10</v>
      </c>
      <c r="R97" s="7" t="s">
        <v>383</v>
      </c>
      <c r="S97" s="19">
        <f t="shared" si="6"/>
        <v>26533.333333333336</v>
      </c>
      <c r="T97" s="7" t="s">
        <v>3</v>
      </c>
      <c r="U97" s="19">
        <v>23</v>
      </c>
      <c r="V97" s="7" t="s">
        <v>387</v>
      </c>
      <c r="W97" s="19">
        <f t="shared" si="7"/>
        <v>3316.666666666667</v>
      </c>
      <c r="X97" s="7" t="s">
        <v>386</v>
      </c>
      <c r="Y97" s="7" t="s">
        <v>10</v>
      </c>
      <c r="Z97" s="7" t="s">
        <v>383</v>
      </c>
      <c r="AA97" s="7" t="s">
        <v>10</v>
      </c>
      <c r="AB97" s="7" t="s">
        <v>383</v>
      </c>
      <c r="AC97" s="7" t="s">
        <v>10</v>
      </c>
      <c r="AD97" s="7" t="s">
        <v>383</v>
      </c>
      <c r="AE97" s="19">
        <f t="shared" si="12"/>
        <v>9950</v>
      </c>
      <c r="AF97" s="7" t="s">
        <v>3</v>
      </c>
      <c r="AG97" s="19">
        <v>9350</v>
      </c>
      <c r="AH97" s="7" t="s">
        <v>3</v>
      </c>
      <c r="AI97" s="7" t="s">
        <v>10</v>
      </c>
      <c r="AJ97" s="7" t="s">
        <v>383</v>
      </c>
      <c r="AK97" s="19">
        <f t="shared" si="9"/>
        <v>1293.5</v>
      </c>
      <c r="AL97" s="7" t="s">
        <v>387</v>
      </c>
      <c r="AM97" s="19">
        <f t="shared" si="10"/>
        <v>2401.2000000000003</v>
      </c>
      <c r="AN97" s="7" t="s">
        <v>4</v>
      </c>
      <c r="AO97" s="19">
        <v>600</v>
      </c>
      <c r="AP97" s="7" t="s">
        <v>3</v>
      </c>
      <c r="AQ97" s="7" t="s">
        <v>10</v>
      </c>
      <c r="AR97" s="7" t="s">
        <v>383</v>
      </c>
      <c r="AS97" s="7" t="s">
        <v>10</v>
      </c>
    </row>
    <row r="98" spans="1:45" s="15" customFormat="1" ht="22.5" customHeight="1">
      <c r="A98" s="17"/>
      <c r="B98" s="4" t="s">
        <v>5</v>
      </c>
      <c r="C98" s="4">
        <v>4</v>
      </c>
      <c r="D98" s="12" t="s">
        <v>243</v>
      </c>
      <c r="E98" s="13" t="s">
        <v>243</v>
      </c>
      <c r="F98" s="5" t="s">
        <v>357</v>
      </c>
      <c r="G98" s="14" t="s">
        <v>258</v>
      </c>
      <c r="H98" s="6" t="s">
        <v>259</v>
      </c>
      <c r="I98" s="6" t="s">
        <v>260</v>
      </c>
      <c r="J98" s="6" t="s">
        <v>353</v>
      </c>
      <c r="K98" s="19">
        <v>19600</v>
      </c>
      <c r="L98" s="19">
        <v>14440.059696</v>
      </c>
      <c r="M98" s="7" t="s">
        <v>10</v>
      </c>
      <c r="N98" s="7" t="s">
        <v>10</v>
      </c>
      <c r="O98" s="7" t="s">
        <v>383</v>
      </c>
      <c r="P98" s="7" t="s">
        <v>10</v>
      </c>
      <c r="Q98" s="7" t="s">
        <v>10</v>
      </c>
      <c r="R98" s="7" t="s">
        <v>383</v>
      </c>
      <c r="S98" s="19">
        <f t="shared" si="6"/>
        <v>26133.333333333336</v>
      </c>
      <c r="T98" s="7" t="s">
        <v>3</v>
      </c>
      <c r="U98" s="19">
        <v>41</v>
      </c>
      <c r="V98" s="7" t="s">
        <v>387</v>
      </c>
      <c r="W98" s="19">
        <f t="shared" si="7"/>
        <v>3266.666666666667</v>
      </c>
      <c r="X98" s="7" t="s">
        <v>386</v>
      </c>
      <c r="Y98" s="7" t="s">
        <v>10</v>
      </c>
      <c r="Z98" s="7" t="s">
        <v>383</v>
      </c>
      <c r="AA98" s="7" t="s">
        <v>10</v>
      </c>
      <c r="AB98" s="7" t="s">
        <v>383</v>
      </c>
      <c r="AC98" s="7" t="s">
        <v>10</v>
      </c>
      <c r="AD98" s="7" t="s">
        <v>383</v>
      </c>
      <c r="AE98" s="19">
        <f>K98/30*25</f>
        <v>16333.333333333334</v>
      </c>
      <c r="AF98" s="7" t="s">
        <v>3</v>
      </c>
      <c r="AG98" s="19">
        <v>9350</v>
      </c>
      <c r="AH98" s="7" t="s">
        <v>3</v>
      </c>
      <c r="AI98" s="7" t="s">
        <v>10</v>
      </c>
      <c r="AJ98" s="7" t="s">
        <v>383</v>
      </c>
      <c r="AK98" s="19">
        <f t="shared" si="9"/>
        <v>1274</v>
      </c>
      <c r="AL98" s="7" t="s">
        <v>387</v>
      </c>
      <c r="AM98" s="19">
        <f t="shared" si="10"/>
        <v>2401.2000000000003</v>
      </c>
      <c r="AN98" s="7" t="s">
        <v>4</v>
      </c>
      <c r="AO98" s="19">
        <v>600</v>
      </c>
      <c r="AP98" s="7" t="s">
        <v>3</v>
      </c>
      <c r="AQ98" s="7" t="s">
        <v>10</v>
      </c>
      <c r="AR98" s="7" t="s">
        <v>383</v>
      </c>
      <c r="AS98" s="7" t="s">
        <v>10</v>
      </c>
    </row>
    <row r="99" spans="1:45" s="15" customFormat="1" ht="28.5">
      <c r="A99" s="17"/>
      <c r="B99" s="4" t="s">
        <v>5</v>
      </c>
      <c r="C99" s="4">
        <v>4</v>
      </c>
      <c r="D99" s="12" t="s">
        <v>261</v>
      </c>
      <c r="E99" s="13" t="s">
        <v>251</v>
      </c>
      <c r="F99" s="9" t="s">
        <v>359</v>
      </c>
      <c r="G99" s="14" t="s">
        <v>262</v>
      </c>
      <c r="H99" s="6" t="s">
        <v>263</v>
      </c>
      <c r="I99" s="6" t="s">
        <v>264</v>
      </c>
      <c r="J99" s="6" t="s">
        <v>353</v>
      </c>
      <c r="K99" s="19">
        <v>18800</v>
      </c>
      <c r="L99" s="19">
        <v>13895.939696000001</v>
      </c>
      <c r="M99" s="7" t="s">
        <v>10</v>
      </c>
      <c r="N99" s="7" t="s">
        <v>10</v>
      </c>
      <c r="O99" s="7" t="s">
        <v>383</v>
      </c>
      <c r="P99" s="7" t="s">
        <v>10</v>
      </c>
      <c r="Q99" s="7" t="s">
        <v>10</v>
      </c>
      <c r="R99" s="7" t="s">
        <v>383</v>
      </c>
      <c r="S99" s="19">
        <f t="shared" si="6"/>
        <v>25066.666666666664</v>
      </c>
      <c r="T99" s="7" t="s">
        <v>3</v>
      </c>
      <c r="U99" s="19">
        <v>23</v>
      </c>
      <c r="V99" s="7" t="s">
        <v>387</v>
      </c>
      <c r="W99" s="19">
        <f t="shared" si="7"/>
        <v>3133.333333333333</v>
      </c>
      <c r="X99" s="7" t="s">
        <v>386</v>
      </c>
      <c r="Y99" s="7" t="s">
        <v>10</v>
      </c>
      <c r="Z99" s="7" t="s">
        <v>383</v>
      </c>
      <c r="AA99" s="7" t="s">
        <v>10</v>
      </c>
      <c r="AB99" s="7" t="s">
        <v>383</v>
      </c>
      <c r="AC99" s="7" t="s">
        <v>10</v>
      </c>
      <c r="AD99" s="7" t="s">
        <v>383</v>
      </c>
      <c r="AE99" s="19">
        <f t="shared" si="12"/>
        <v>9400</v>
      </c>
      <c r="AF99" s="7" t="s">
        <v>3</v>
      </c>
      <c r="AG99" s="19">
        <v>9350</v>
      </c>
      <c r="AH99" s="7" t="s">
        <v>3</v>
      </c>
      <c r="AI99" s="7" t="s">
        <v>10</v>
      </c>
      <c r="AJ99" s="7" t="s">
        <v>383</v>
      </c>
      <c r="AK99" s="19">
        <v>1200</v>
      </c>
      <c r="AL99" s="7" t="s">
        <v>387</v>
      </c>
      <c r="AM99" s="19">
        <f t="shared" si="10"/>
        <v>2401.2000000000003</v>
      </c>
      <c r="AN99" s="7" t="s">
        <v>4</v>
      </c>
      <c r="AO99" s="19">
        <v>600</v>
      </c>
      <c r="AP99" s="7" t="s">
        <v>3</v>
      </c>
      <c r="AQ99" s="7" t="s">
        <v>10</v>
      </c>
      <c r="AR99" s="7" t="s">
        <v>383</v>
      </c>
      <c r="AS99" s="7" t="s">
        <v>10</v>
      </c>
    </row>
    <row r="100" spans="1:45" s="15" customFormat="1" ht="22.5" customHeight="1">
      <c r="A100" s="17"/>
      <c r="B100" s="4" t="s">
        <v>5</v>
      </c>
      <c r="C100" s="4">
        <v>4</v>
      </c>
      <c r="D100" s="12" t="s">
        <v>243</v>
      </c>
      <c r="E100" s="13" t="s">
        <v>243</v>
      </c>
      <c r="F100" s="5" t="s">
        <v>360</v>
      </c>
      <c r="G100" s="14" t="s">
        <v>437</v>
      </c>
      <c r="H100" s="6" t="s">
        <v>265</v>
      </c>
      <c r="I100" s="6" t="s">
        <v>438</v>
      </c>
      <c r="J100" s="6" t="s">
        <v>354</v>
      </c>
      <c r="K100" s="19">
        <v>17200</v>
      </c>
      <c r="L100" s="19">
        <v>12807.699696</v>
      </c>
      <c r="M100" s="7" t="s">
        <v>10</v>
      </c>
      <c r="N100" s="7" t="s">
        <v>10</v>
      </c>
      <c r="O100" s="7" t="s">
        <v>383</v>
      </c>
      <c r="P100" s="7" t="s">
        <v>10</v>
      </c>
      <c r="Q100" s="7" t="s">
        <v>10</v>
      </c>
      <c r="R100" s="7" t="s">
        <v>383</v>
      </c>
      <c r="S100" s="19">
        <f t="shared" si="6"/>
        <v>22933.333333333336</v>
      </c>
      <c r="T100" s="7" t="s">
        <v>3</v>
      </c>
      <c r="U100" s="19">
        <v>0</v>
      </c>
      <c r="V100" s="7" t="s">
        <v>387</v>
      </c>
      <c r="W100" s="19">
        <f t="shared" si="7"/>
        <v>2866.666666666667</v>
      </c>
      <c r="X100" s="7" t="s">
        <v>386</v>
      </c>
      <c r="Y100" s="7" t="s">
        <v>10</v>
      </c>
      <c r="Z100" s="7" t="s">
        <v>383</v>
      </c>
      <c r="AA100" s="7" t="s">
        <v>10</v>
      </c>
      <c r="AB100" s="7" t="s">
        <v>383</v>
      </c>
      <c r="AC100" s="7" t="s">
        <v>10</v>
      </c>
      <c r="AD100" s="7" t="s">
        <v>383</v>
      </c>
      <c r="AE100" s="19">
        <v>0</v>
      </c>
      <c r="AF100" s="7" t="s">
        <v>3</v>
      </c>
      <c r="AG100" s="19">
        <v>9350</v>
      </c>
      <c r="AH100" s="7" t="s">
        <v>3</v>
      </c>
      <c r="AI100" s="7" t="s">
        <v>10</v>
      </c>
      <c r="AJ100" s="7" t="s">
        <v>383</v>
      </c>
      <c r="AK100" s="19">
        <f t="shared" si="9"/>
        <v>1118</v>
      </c>
      <c r="AL100" s="7" t="s">
        <v>387</v>
      </c>
      <c r="AM100" s="19">
        <f t="shared" si="10"/>
        <v>2401.2000000000003</v>
      </c>
      <c r="AN100" s="7" t="s">
        <v>4</v>
      </c>
      <c r="AO100" s="19">
        <v>600</v>
      </c>
      <c r="AP100" s="7" t="s">
        <v>3</v>
      </c>
      <c r="AQ100" s="7" t="s">
        <v>10</v>
      </c>
      <c r="AR100" s="7" t="s">
        <v>383</v>
      </c>
      <c r="AS100" s="7" t="s">
        <v>10</v>
      </c>
    </row>
    <row r="101" spans="1:45" s="15" customFormat="1" ht="22.5" customHeight="1">
      <c r="A101" s="17"/>
      <c r="B101" s="4" t="s">
        <v>5</v>
      </c>
      <c r="C101" s="4">
        <v>4</v>
      </c>
      <c r="D101" s="12" t="s">
        <v>243</v>
      </c>
      <c r="E101" s="13" t="s">
        <v>243</v>
      </c>
      <c r="F101" s="5" t="s">
        <v>358</v>
      </c>
      <c r="G101" s="14" t="s">
        <v>266</v>
      </c>
      <c r="H101" s="6" t="s">
        <v>267</v>
      </c>
      <c r="I101" s="6" t="s">
        <v>109</v>
      </c>
      <c r="J101" s="6" t="s">
        <v>354</v>
      </c>
      <c r="K101" s="19">
        <v>16400</v>
      </c>
      <c r="L101" s="19">
        <v>12263.579696000001</v>
      </c>
      <c r="M101" s="7" t="s">
        <v>10</v>
      </c>
      <c r="N101" s="7" t="s">
        <v>10</v>
      </c>
      <c r="O101" s="7" t="s">
        <v>383</v>
      </c>
      <c r="P101" s="7" t="s">
        <v>10</v>
      </c>
      <c r="Q101" s="7" t="s">
        <v>10</v>
      </c>
      <c r="R101" s="7" t="s">
        <v>383</v>
      </c>
      <c r="S101" s="19">
        <f t="shared" si="6"/>
        <v>21866.666666666664</v>
      </c>
      <c r="T101" s="7" t="s">
        <v>3</v>
      </c>
      <c r="U101" s="19">
        <v>0</v>
      </c>
      <c r="V101" s="7" t="s">
        <v>387</v>
      </c>
      <c r="W101" s="19">
        <f t="shared" si="7"/>
        <v>2733.333333333333</v>
      </c>
      <c r="X101" s="7" t="s">
        <v>386</v>
      </c>
      <c r="Y101" s="7" t="s">
        <v>10</v>
      </c>
      <c r="Z101" s="7" t="s">
        <v>383</v>
      </c>
      <c r="AA101" s="7" t="s">
        <v>10</v>
      </c>
      <c r="AB101" s="7" t="s">
        <v>383</v>
      </c>
      <c r="AC101" s="7" t="s">
        <v>10</v>
      </c>
      <c r="AD101" s="7" t="s">
        <v>383</v>
      </c>
      <c r="AE101" s="19">
        <v>0</v>
      </c>
      <c r="AF101" s="7" t="s">
        <v>3</v>
      </c>
      <c r="AG101" s="19">
        <v>9350</v>
      </c>
      <c r="AH101" s="7" t="s">
        <v>3</v>
      </c>
      <c r="AI101" s="7" t="s">
        <v>10</v>
      </c>
      <c r="AJ101" s="7" t="s">
        <v>383</v>
      </c>
      <c r="AK101" s="19">
        <f t="shared" si="9"/>
        <v>1066</v>
      </c>
      <c r="AL101" s="7" t="s">
        <v>387</v>
      </c>
      <c r="AM101" s="19">
        <f t="shared" si="10"/>
        <v>2401.2000000000003</v>
      </c>
      <c r="AN101" s="7" t="s">
        <v>4</v>
      </c>
      <c r="AO101" s="19">
        <v>600</v>
      </c>
      <c r="AP101" s="7" t="s">
        <v>3</v>
      </c>
      <c r="AQ101" s="7" t="s">
        <v>10</v>
      </c>
      <c r="AR101" s="7" t="s">
        <v>383</v>
      </c>
      <c r="AS101" s="7" t="s">
        <v>10</v>
      </c>
    </row>
    <row r="102" spans="1:45" s="15" customFormat="1" ht="22.5" customHeight="1">
      <c r="A102" s="17"/>
      <c r="B102" s="4" t="s">
        <v>5</v>
      </c>
      <c r="C102" s="4">
        <v>4</v>
      </c>
      <c r="D102" s="12" t="s">
        <v>243</v>
      </c>
      <c r="E102" s="13" t="s">
        <v>243</v>
      </c>
      <c r="F102" s="5" t="s">
        <v>357</v>
      </c>
      <c r="G102" s="14" t="s">
        <v>268</v>
      </c>
      <c r="H102" s="6" t="s">
        <v>136</v>
      </c>
      <c r="I102" s="6" t="s">
        <v>269</v>
      </c>
      <c r="J102" s="6" t="s">
        <v>353</v>
      </c>
      <c r="K102" s="19">
        <v>15800</v>
      </c>
      <c r="L102" s="19">
        <v>11855.489696000001</v>
      </c>
      <c r="M102" s="7" t="s">
        <v>10</v>
      </c>
      <c r="N102" s="7" t="s">
        <v>10</v>
      </c>
      <c r="O102" s="7" t="s">
        <v>383</v>
      </c>
      <c r="P102" s="7" t="s">
        <v>10</v>
      </c>
      <c r="Q102" s="7" t="s">
        <v>10</v>
      </c>
      <c r="R102" s="7" t="s">
        <v>383</v>
      </c>
      <c r="S102" s="19">
        <f t="shared" si="6"/>
        <v>21066.666666666664</v>
      </c>
      <c r="T102" s="7" t="s">
        <v>3</v>
      </c>
      <c r="U102" s="19">
        <v>0</v>
      </c>
      <c r="V102" s="7" t="s">
        <v>387</v>
      </c>
      <c r="W102" s="19">
        <f t="shared" si="7"/>
        <v>2633.333333333333</v>
      </c>
      <c r="X102" s="7" t="s">
        <v>386</v>
      </c>
      <c r="Y102" s="7" t="s">
        <v>10</v>
      </c>
      <c r="Z102" s="7" t="s">
        <v>383</v>
      </c>
      <c r="AA102" s="7" t="s">
        <v>10</v>
      </c>
      <c r="AB102" s="7" t="s">
        <v>383</v>
      </c>
      <c r="AC102" s="7" t="s">
        <v>10</v>
      </c>
      <c r="AD102" s="7" t="s">
        <v>383</v>
      </c>
      <c r="AE102" s="19">
        <v>0</v>
      </c>
      <c r="AF102" s="7" t="s">
        <v>3</v>
      </c>
      <c r="AG102" s="19">
        <v>9350</v>
      </c>
      <c r="AH102" s="7" t="s">
        <v>3</v>
      </c>
      <c r="AI102" s="7" t="s">
        <v>10</v>
      </c>
      <c r="AJ102" s="7" t="s">
        <v>383</v>
      </c>
      <c r="AK102" s="19">
        <f t="shared" si="9"/>
        <v>1027</v>
      </c>
      <c r="AL102" s="7" t="s">
        <v>387</v>
      </c>
      <c r="AM102" s="19">
        <f t="shared" si="10"/>
        <v>2401.2000000000003</v>
      </c>
      <c r="AN102" s="7" t="s">
        <v>4</v>
      </c>
      <c r="AO102" s="19">
        <v>600</v>
      </c>
      <c r="AP102" s="7" t="s">
        <v>3</v>
      </c>
      <c r="AQ102" s="7" t="s">
        <v>10</v>
      </c>
      <c r="AR102" s="7" t="s">
        <v>383</v>
      </c>
      <c r="AS102" s="7" t="s">
        <v>10</v>
      </c>
    </row>
    <row r="103" spans="1:45" s="15" customFormat="1" ht="22.5" customHeight="1">
      <c r="A103" s="17"/>
      <c r="B103" s="4" t="s">
        <v>5</v>
      </c>
      <c r="C103" s="4">
        <v>4</v>
      </c>
      <c r="D103" s="12" t="s">
        <v>243</v>
      </c>
      <c r="E103" s="13" t="s">
        <v>243</v>
      </c>
      <c r="F103" s="9" t="s">
        <v>356</v>
      </c>
      <c r="G103" s="14" t="s">
        <v>270</v>
      </c>
      <c r="H103" s="6" t="s">
        <v>54</v>
      </c>
      <c r="I103" s="6" t="s">
        <v>225</v>
      </c>
      <c r="J103" s="6" t="s">
        <v>354</v>
      </c>
      <c r="K103" s="19">
        <v>15800</v>
      </c>
      <c r="L103" s="19">
        <v>11855.489696000001</v>
      </c>
      <c r="M103" s="7" t="s">
        <v>10</v>
      </c>
      <c r="N103" s="7" t="s">
        <v>10</v>
      </c>
      <c r="O103" s="7" t="s">
        <v>383</v>
      </c>
      <c r="P103" s="7" t="s">
        <v>10</v>
      </c>
      <c r="Q103" s="7" t="s">
        <v>10</v>
      </c>
      <c r="R103" s="7" t="s">
        <v>383</v>
      </c>
      <c r="S103" s="19">
        <f t="shared" si="6"/>
        <v>21066.666666666664</v>
      </c>
      <c r="T103" s="7" t="s">
        <v>3</v>
      </c>
      <c r="U103" s="19">
        <v>0</v>
      </c>
      <c r="V103" s="7" t="s">
        <v>387</v>
      </c>
      <c r="W103" s="19">
        <f t="shared" si="7"/>
        <v>2633.333333333333</v>
      </c>
      <c r="X103" s="7" t="s">
        <v>386</v>
      </c>
      <c r="Y103" s="7" t="s">
        <v>10</v>
      </c>
      <c r="Z103" s="7" t="s">
        <v>383</v>
      </c>
      <c r="AA103" s="7" t="s">
        <v>10</v>
      </c>
      <c r="AB103" s="7" t="s">
        <v>383</v>
      </c>
      <c r="AC103" s="7" t="s">
        <v>10</v>
      </c>
      <c r="AD103" s="7" t="s">
        <v>383</v>
      </c>
      <c r="AE103" s="19">
        <v>0</v>
      </c>
      <c r="AF103" s="7" t="s">
        <v>3</v>
      </c>
      <c r="AG103" s="19">
        <v>9350</v>
      </c>
      <c r="AH103" s="7" t="s">
        <v>3</v>
      </c>
      <c r="AI103" s="7" t="s">
        <v>10</v>
      </c>
      <c r="AJ103" s="7" t="s">
        <v>383</v>
      </c>
      <c r="AK103" s="19">
        <f t="shared" si="9"/>
        <v>1027</v>
      </c>
      <c r="AL103" s="7" t="s">
        <v>387</v>
      </c>
      <c r="AM103" s="19">
        <f t="shared" si="10"/>
        <v>2401.2000000000003</v>
      </c>
      <c r="AN103" s="7" t="s">
        <v>4</v>
      </c>
      <c r="AO103" s="19">
        <v>600</v>
      </c>
      <c r="AP103" s="7" t="s">
        <v>3</v>
      </c>
      <c r="AQ103" s="7" t="s">
        <v>10</v>
      </c>
      <c r="AR103" s="7" t="s">
        <v>383</v>
      </c>
      <c r="AS103" s="7" t="s">
        <v>10</v>
      </c>
    </row>
    <row r="104" spans="1:45" s="15" customFormat="1" ht="22.5" customHeight="1">
      <c r="A104" s="17"/>
      <c r="B104" s="4" t="s">
        <v>5</v>
      </c>
      <c r="C104" s="4">
        <v>4</v>
      </c>
      <c r="D104" s="12" t="s">
        <v>271</v>
      </c>
      <c r="E104" s="13" t="s">
        <v>243</v>
      </c>
      <c r="F104" s="5" t="s">
        <v>361</v>
      </c>
      <c r="G104" s="14" t="s">
        <v>17</v>
      </c>
      <c r="H104" s="6" t="s">
        <v>209</v>
      </c>
      <c r="I104" s="6" t="s">
        <v>272</v>
      </c>
      <c r="J104" s="6" t="s">
        <v>354</v>
      </c>
      <c r="K104" s="19">
        <v>14600</v>
      </c>
      <c r="L104" s="19">
        <v>11039.309696</v>
      </c>
      <c r="M104" s="7" t="s">
        <v>10</v>
      </c>
      <c r="N104" s="7" t="s">
        <v>10</v>
      </c>
      <c r="O104" s="7" t="s">
        <v>383</v>
      </c>
      <c r="P104" s="7" t="s">
        <v>10</v>
      </c>
      <c r="Q104" s="7" t="s">
        <v>10</v>
      </c>
      <c r="R104" s="7" t="s">
        <v>383</v>
      </c>
      <c r="S104" s="19">
        <f t="shared" si="6"/>
        <v>19466.666666666668</v>
      </c>
      <c r="T104" s="7" t="s">
        <v>3</v>
      </c>
      <c r="U104" s="19">
        <v>23</v>
      </c>
      <c r="V104" s="7" t="s">
        <v>387</v>
      </c>
      <c r="W104" s="19">
        <f t="shared" si="7"/>
        <v>2433.3333333333335</v>
      </c>
      <c r="X104" s="7" t="s">
        <v>386</v>
      </c>
      <c r="Y104" s="7" t="s">
        <v>10</v>
      </c>
      <c r="Z104" s="7" t="s">
        <v>383</v>
      </c>
      <c r="AA104" s="7" t="s">
        <v>10</v>
      </c>
      <c r="AB104" s="7" t="s">
        <v>383</v>
      </c>
      <c r="AC104" s="7" t="s">
        <v>10</v>
      </c>
      <c r="AD104" s="7" t="s">
        <v>383</v>
      </c>
      <c r="AE104" s="19">
        <v>0</v>
      </c>
      <c r="AF104" s="7" t="s">
        <v>3</v>
      </c>
      <c r="AG104" s="19">
        <v>9350</v>
      </c>
      <c r="AH104" s="7" t="s">
        <v>3</v>
      </c>
      <c r="AI104" s="7" t="s">
        <v>10</v>
      </c>
      <c r="AJ104" s="7" t="s">
        <v>383</v>
      </c>
      <c r="AK104" s="19">
        <f t="shared" si="9"/>
        <v>949</v>
      </c>
      <c r="AL104" s="7" t="s">
        <v>387</v>
      </c>
      <c r="AM104" s="19">
        <f t="shared" si="10"/>
        <v>2401.2000000000003</v>
      </c>
      <c r="AN104" s="7" t="s">
        <v>4</v>
      </c>
      <c r="AO104" s="19">
        <v>600</v>
      </c>
      <c r="AP104" s="7" t="s">
        <v>3</v>
      </c>
      <c r="AQ104" s="7" t="s">
        <v>10</v>
      </c>
      <c r="AR104" s="7" t="s">
        <v>383</v>
      </c>
      <c r="AS104" s="7" t="s">
        <v>10</v>
      </c>
    </row>
    <row r="105" spans="1:45" s="15" customFormat="1" ht="22.5" customHeight="1">
      <c r="A105" s="17"/>
      <c r="B105" s="4" t="s">
        <v>5</v>
      </c>
      <c r="C105" s="4">
        <v>4</v>
      </c>
      <c r="D105" s="12" t="s">
        <v>243</v>
      </c>
      <c r="E105" s="13" t="s">
        <v>243</v>
      </c>
      <c r="F105" s="5" t="s">
        <v>361</v>
      </c>
      <c r="G105" s="14" t="s">
        <v>181</v>
      </c>
      <c r="H105" s="6" t="s">
        <v>273</v>
      </c>
      <c r="I105" s="6" t="s">
        <v>274</v>
      </c>
      <c r="J105" s="6" t="s">
        <v>353</v>
      </c>
      <c r="K105" s="19">
        <v>14500</v>
      </c>
      <c r="L105" s="19">
        <v>10971.294696000001</v>
      </c>
      <c r="M105" s="7" t="s">
        <v>10</v>
      </c>
      <c r="N105" s="7" t="s">
        <v>10</v>
      </c>
      <c r="O105" s="7" t="s">
        <v>383</v>
      </c>
      <c r="P105" s="7" t="s">
        <v>10</v>
      </c>
      <c r="Q105" s="7" t="s">
        <v>10</v>
      </c>
      <c r="R105" s="7" t="s">
        <v>383</v>
      </c>
      <c r="S105" s="19">
        <f t="shared" si="6"/>
        <v>19333.333333333332</v>
      </c>
      <c r="T105" s="7" t="s">
        <v>3</v>
      </c>
      <c r="U105" s="19">
        <v>0</v>
      </c>
      <c r="V105" s="7" t="s">
        <v>387</v>
      </c>
      <c r="W105" s="19">
        <f t="shared" si="7"/>
        <v>2416.6666666666665</v>
      </c>
      <c r="X105" s="7" t="s">
        <v>386</v>
      </c>
      <c r="Y105" s="7" t="s">
        <v>10</v>
      </c>
      <c r="Z105" s="7" t="s">
        <v>383</v>
      </c>
      <c r="AA105" s="7" t="s">
        <v>10</v>
      </c>
      <c r="AB105" s="7" t="s">
        <v>383</v>
      </c>
      <c r="AC105" s="7" t="s">
        <v>10</v>
      </c>
      <c r="AD105" s="7" t="s">
        <v>383</v>
      </c>
      <c r="AE105" s="19">
        <v>0</v>
      </c>
      <c r="AF105" s="7" t="s">
        <v>3</v>
      </c>
      <c r="AG105" s="19">
        <v>9350</v>
      </c>
      <c r="AH105" s="7" t="s">
        <v>3</v>
      </c>
      <c r="AI105" s="7" t="s">
        <v>10</v>
      </c>
      <c r="AJ105" s="7" t="s">
        <v>383</v>
      </c>
      <c r="AK105" s="19">
        <f t="shared" si="9"/>
        <v>942.5</v>
      </c>
      <c r="AL105" s="7" t="s">
        <v>387</v>
      </c>
      <c r="AM105" s="19">
        <f t="shared" si="10"/>
        <v>2401.2000000000003</v>
      </c>
      <c r="AN105" s="7" t="s">
        <v>4</v>
      </c>
      <c r="AO105" s="19">
        <v>600</v>
      </c>
      <c r="AP105" s="7" t="s">
        <v>3</v>
      </c>
      <c r="AQ105" s="7" t="s">
        <v>10</v>
      </c>
      <c r="AR105" s="7" t="s">
        <v>383</v>
      </c>
      <c r="AS105" s="7" t="s">
        <v>10</v>
      </c>
    </row>
    <row r="106" spans="1:45" s="15" customFormat="1" ht="22.5" customHeight="1">
      <c r="A106" s="17"/>
      <c r="B106" s="4" t="s">
        <v>5</v>
      </c>
      <c r="C106" s="4">
        <v>3</v>
      </c>
      <c r="D106" s="12" t="s">
        <v>275</v>
      </c>
      <c r="E106" s="13" t="s">
        <v>275</v>
      </c>
      <c r="F106" s="6" t="s">
        <v>355</v>
      </c>
      <c r="G106" s="14" t="s">
        <v>276</v>
      </c>
      <c r="H106" s="6" t="s">
        <v>277</v>
      </c>
      <c r="I106" s="6" t="s">
        <v>67</v>
      </c>
      <c r="J106" s="6" t="s">
        <v>353</v>
      </c>
      <c r="K106" s="19">
        <v>18700</v>
      </c>
      <c r="L106" s="19">
        <v>13827.924696</v>
      </c>
      <c r="M106" s="7" t="s">
        <v>10</v>
      </c>
      <c r="N106" s="7" t="s">
        <v>10</v>
      </c>
      <c r="O106" s="7" t="s">
        <v>383</v>
      </c>
      <c r="P106" s="7" t="s">
        <v>10</v>
      </c>
      <c r="Q106" s="7" t="s">
        <v>10</v>
      </c>
      <c r="R106" s="7" t="s">
        <v>383</v>
      </c>
      <c r="S106" s="19">
        <f t="shared" si="6"/>
        <v>24933.333333333336</v>
      </c>
      <c r="T106" s="7" t="s">
        <v>3</v>
      </c>
      <c r="U106" s="19">
        <v>27.5</v>
      </c>
      <c r="V106" s="7" t="s">
        <v>387</v>
      </c>
      <c r="W106" s="19">
        <f t="shared" si="7"/>
        <v>3116.666666666667</v>
      </c>
      <c r="X106" s="7" t="s">
        <v>386</v>
      </c>
      <c r="Y106" s="7" t="s">
        <v>10</v>
      </c>
      <c r="Z106" s="7" t="s">
        <v>383</v>
      </c>
      <c r="AA106" s="7" t="s">
        <v>10</v>
      </c>
      <c r="AB106" s="7" t="s">
        <v>383</v>
      </c>
      <c r="AC106" s="7" t="s">
        <v>10</v>
      </c>
      <c r="AD106" s="7" t="s">
        <v>383</v>
      </c>
      <c r="AE106" s="19">
        <f t="shared" ref="AE106:AE107" si="13">K106/30*15</f>
        <v>9350</v>
      </c>
      <c r="AF106" s="7" t="s">
        <v>3</v>
      </c>
      <c r="AG106" s="19">
        <v>9350</v>
      </c>
      <c r="AH106" s="7" t="s">
        <v>3</v>
      </c>
      <c r="AI106" s="7" t="s">
        <v>10</v>
      </c>
      <c r="AJ106" s="7" t="s">
        <v>383</v>
      </c>
      <c r="AK106" s="19">
        <f t="shared" si="9"/>
        <v>1215.5</v>
      </c>
      <c r="AL106" s="7" t="s">
        <v>387</v>
      </c>
      <c r="AM106" s="19">
        <f t="shared" si="10"/>
        <v>2401.2000000000003</v>
      </c>
      <c r="AN106" s="7" t="s">
        <v>4</v>
      </c>
      <c r="AO106" s="19">
        <v>600</v>
      </c>
      <c r="AP106" s="7" t="s">
        <v>3</v>
      </c>
      <c r="AQ106" s="7" t="s">
        <v>10</v>
      </c>
      <c r="AR106" s="7" t="s">
        <v>383</v>
      </c>
      <c r="AS106" s="7" t="s">
        <v>10</v>
      </c>
    </row>
    <row r="107" spans="1:45" s="15" customFormat="1" ht="22.5" customHeight="1">
      <c r="A107" s="17"/>
      <c r="B107" s="4" t="s">
        <v>5</v>
      </c>
      <c r="C107" s="4">
        <v>3</v>
      </c>
      <c r="D107" s="12" t="s">
        <v>278</v>
      </c>
      <c r="E107" s="13" t="s">
        <v>278</v>
      </c>
      <c r="F107" s="5" t="s">
        <v>361</v>
      </c>
      <c r="G107" s="14" t="s">
        <v>279</v>
      </c>
      <c r="H107" s="6" t="s">
        <v>280</v>
      </c>
      <c r="I107" s="6" t="s">
        <v>100</v>
      </c>
      <c r="J107" s="6" t="s">
        <v>353</v>
      </c>
      <c r="K107" s="19">
        <v>15300</v>
      </c>
      <c r="L107" s="19">
        <v>11515.414696</v>
      </c>
      <c r="M107" s="7" t="s">
        <v>10</v>
      </c>
      <c r="N107" s="7" t="s">
        <v>10</v>
      </c>
      <c r="O107" s="7" t="s">
        <v>383</v>
      </c>
      <c r="P107" s="7" t="s">
        <v>10</v>
      </c>
      <c r="Q107" s="7" t="s">
        <v>10</v>
      </c>
      <c r="R107" s="7" t="s">
        <v>383</v>
      </c>
      <c r="S107" s="19">
        <f t="shared" si="6"/>
        <v>20400</v>
      </c>
      <c r="T107" s="7" t="s">
        <v>3</v>
      </c>
      <c r="U107" s="19">
        <v>23</v>
      </c>
      <c r="V107" s="7" t="s">
        <v>387</v>
      </c>
      <c r="W107" s="19">
        <f t="shared" si="7"/>
        <v>2550</v>
      </c>
      <c r="X107" s="7" t="s">
        <v>386</v>
      </c>
      <c r="Y107" s="7" t="s">
        <v>10</v>
      </c>
      <c r="Z107" s="7" t="s">
        <v>383</v>
      </c>
      <c r="AA107" s="7" t="s">
        <v>10</v>
      </c>
      <c r="AB107" s="7" t="s">
        <v>383</v>
      </c>
      <c r="AC107" s="7" t="s">
        <v>10</v>
      </c>
      <c r="AD107" s="7" t="s">
        <v>383</v>
      </c>
      <c r="AE107" s="19">
        <f t="shared" si="13"/>
        <v>7650</v>
      </c>
      <c r="AF107" s="7" t="s">
        <v>3</v>
      </c>
      <c r="AG107" s="19">
        <v>9350</v>
      </c>
      <c r="AH107" s="7" t="s">
        <v>3</v>
      </c>
      <c r="AI107" s="7" t="s">
        <v>10</v>
      </c>
      <c r="AJ107" s="7" t="s">
        <v>383</v>
      </c>
      <c r="AK107" s="19">
        <f t="shared" si="9"/>
        <v>994.5</v>
      </c>
      <c r="AL107" s="7" t="s">
        <v>387</v>
      </c>
      <c r="AM107" s="19">
        <f t="shared" si="10"/>
        <v>2401.2000000000003</v>
      </c>
      <c r="AN107" s="7" t="s">
        <v>4</v>
      </c>
      <c r="AO107" s="19">
        <v>600</v>
      </c>
      <c r="AP107" s="7" t="s">
        <v>3</v>
      </c>
      <c r="AQ107" s="7" t="s">
        <v>10</v>
      </c>
      <c r="AR107" s="7" t="s">
        <v>383</v>
      </c>
      <c r="AS107" s="7" t="s">
        <v>10</v>
      </c>
    </row>
    <row r="108" spans="1:45" s="15" customFormat="1" ht="22.5" customHeight="1">
      <c r="A108" s="17"/>
      <c r="B108" s="4" t="s">
        <v>5</v>
      </c>
      <c r="C108" s="4">
        <v>3</v>
      </c>
      <c r="D108" s="12" t="s">
        <v>278</v>
      </c>
      <c r="E108" s="13" t="s">
        <v>278</v>
      </c>
      <c r="F108" s="9" t="s">
        <v>356</v>
      </c>
      <c r="G108" s="14" t="s">
        <v>281</v>
      </c>
      <c r="H108" s="6" t="s">
        <v>282</v>
      </c>
      <c r="I108" s="6" t="s">
        <v>283</v>
      </c>
      <c r="J108" s="6" t="s">
        <v>353</v>
      </c>
      <c r="K108" s="19">
        <v>15000</v>
      </c>
      <c r="L108" s="19">
        <v>11311.369696</v>
      </c>
      <c r="M108" s="7" t="s">
        <v>10</v>
      </c>
      <c r="N108" s="7" t="s">
        <v>10</v>
      </c>
      <c r="O108" s="7" t="s">
        <v>383</v>
      </c>
      <c r="P108" s="7" t="s">
        <v>10</v>
      </c>
      <c r="Q108" s="7" t="s">
        <v>10</v>
      </c>
      <c r="R108" s="7" t="s">
        <v>383</v>
      </c>
      <c r="S108" s="19">
        <f t="shared" si="6"/>
        <v>20000</v>
      </c>
      <c r="T108" s="7" t="s">
        <v>3</v>
      </c>
      <c r="U108" s="19">
        <v>0</v>
      </c>
      <c r="V108" s="7" t="s">
        <v>387</v>
      </c>
      <c r="W108" s="19">
        <f t="shared" si="7"/>
        <v>2500</v>
      </c>
      <c r="X108" s="7" t="s">
        <v>386</v>
      </c>
      <c r="Y108" s="7" t="s">
        <v>10</v>
      </c>
      <c r="Z108" s="7" t="s">
        <v>383</v>
      </c>
      <c r="AA108" s="7" t="s">
        <v>10</v>
      </c>
      <c r="AB108" s="7" t="s">
        <v>383</v>
      </c>
      <c r="AC108" s="7" t="s">
        <v>10</v>
      </c>
      <c r="AD108" s="7" t="s">
        <v>383</v>
      </c>
      <c r="AE108" s="19">
        <v>0</v>
      </c>
      <c r="AF108" s="7" t="s">
        <v>3</v>
      </c>
      <c r="AG108" s="19">
        <v>9350</v>
      </c>
      <c r="AH108" s="7" t="s">
        <v>3</v>
      </c>
      <c r="AI108" s="7" t="s">
        <v>10</v>
      </c>
      <c r="AJ108" s="7" t="s">
        <v>383</v>
      </c>
      <c r="AK108" s="19">
        <v>825</v>
      </c>
      <c r="AL108" s="7" t="s">
        <v>387</v>
      </c>
      <c r="AM108" s="19">
        <f t="shared" si="10"/>
        <v>2401.2000000000003</v>
      </c>
      <c r="AN108" s="7" t="s">
        <v>4</v>
      </c>
      <c r="AO108" s="19">
        <v>600</v>
      </c>
      <c r="AP108" s="7" t="s">
        <v>3</v>
      </c>
      <c r="AQ108" s="7" t="s">
        <v>10</v>
      </c>
      <c r="AR108" s="7" t="s">
        <v>383</v>
      </c>
      <c r="AS108" s="7" t="s">
        <v>10</v>
      </c>
    </row>
    <row r="109" spans="1:45" s="8" customFormat="1" ht="22.5" customHeight="1">
      <c r="A109" s="17"/>
      <c r="B109" s="4" t="s">
        <v>5</v>
      </c>
      <c r="C109" s="4">
        <v>3</v>
      </c>
      <c r="D109" s="12" t="s">
        <v>278</v>
      </c>
      <c r="E109" s="13" t="s">
        <v>278</v>
      </c>
      <c r="F109" s="5" t="s">
        <v>361</v>
      </c>
      <c r="G109" s="14" t="s">
        <v>284</v>
      </c>
      <c r="H109" s="6" t="s">
        <v>285</v>
      </c>
      <c r="I109" s="6" t="s">
        <v>286</v>
      </c>
      <c r="J109" s="6" t="s">
        <v>354</v>
      </c>
      <c r="K109" s="19">
        <v>14900</v>
      </c>
      <c r="L109" s="19">
        <v>11243.354696</v>
      </c>
      <c r="M109" s="7" t="s">
        <v>10</v>
      </c>
      <c r="N109" s="7" t="s">
        <v>10</v>
      </c>
      <c r="O109" s="7" t="s">
        <v>383</v>
      </c>
      <c r="P109" s="7" t="s">
        <v>10</v>
      </c>
      <c r="Q109" s="7" t="s">
        <v>10</v>
      </c>
      <c r="R109" s="7" t="s">
        <v>383</v>
      </c>
      <c r="S109" s="19">
        <f t="shared" si="6"/>
        <v>19866.666666666668</v>
      </c>
      <c r="T109" s="7" t="s">
        <v>3</v>
      </c>
      <c r="U109" s="19">
        <v>41</v>
      </c>
      <c r="V109" s="7" t="s">
        <v>387</v>
      </c>
      <c r="W109" s="19">
        <f t="shared" si="7"/>
        <v>2483.3333333333335</v>
      </c>
      <c r="X109" s="7" t="s">
        <v>386</v>
      </c>
      <c r="Y109" s="7" t="s">
        <v>10</v>
      </c>
      <c r="Z109" s="7" t="s">
        <v>383</v>
      </c>
      <c r="AA109" s="7" t="s">
        <v>10</v>
      </c>
      <c r="AB109" s="7" t="s">
        <v>383</v>
      </c>
      <c r="AC109" s="7" t="s">
        <v>10</v>
      </c>
      <c r="AD109" s="7" t="s">
        <v>383</v>
      </c>
      <c r="AE109" s="19">
        <f>K109/30*25</f>
        <v>12416.666666666668</v>
      </c>
      <c r="AF109" s="7" t="s">
        <v>3</v>
      </c>
      <c r="AG109" s="19">
        <v>9350</v>
      </c>
      <c r="AH109" s="7" t="s">
        <v>3</v>
      </c>
      <c r="AI109" s="7" t="s">
        <v>10</v>
      </c>
      <c r="AJ109" s="7" t="s">
        <v>383</v>
      </c>
      <c r="AK109" s="19">
        <f t="shared" si="9"/>
        <v>968.5</v>
      </c>
      <c r="AL109" s="7" t="s">
        <v>387</v>
      </c>
      <c r="AM109" s="19">
        <f t="shared" si="10"/>
        <v>2401.2000000000003</v>
      </c>
      <c r="AN109" s="7" t="s">
        <v>4</v>
      </c>
      <c r="AO109" s="19">
        <v>600</v>
      </c>
      <c r="AP109" s="7" t="s">
        <v>3</v>
      </c>
      <c r="AQ109" s="7" t="s">
        <v>10</v>
      </c>
      <c r="AR109" s="7" t="s">
        <v>383</v>
      </c>
      <c r="AS109" s="7" t="s">
        <v>10</v>
      </c>
    </row>
    <row r="110" spans="1:45" s="15" customFormat="1" ht="22.5" customHeight="1">
      <c r="A110" s="17"/>
      <c r="B110" s="4" t="s">
        <v>5</v>
      </c>
      <c r="C110" s="4">
        <v>3</v>
      </c>
      <c r="D110" s="12" t="s">
        <v>287</v>
      </c>
      <c r="E110" s="13" t="s">
        <v>278</v>
      </c>
      <c r="F110" s="5" t="s">
        <v>361</v>
      </c>
      <c r="G110" s="14" t="s">
        <v>288</v>
      </c>
      <c r="H110" s="6" t="s">
        <v>289</v>
      </c>
      <c r="I110" s="6" t="s">
        <v>290</v>
      </c>
      <c r="J110" s="6" t="s">
        <v>353</v>
      </c>
      <c r="K110" s="19">
        <v>14700</v>
      </c>
      <c r="L110" s="19">
        <v>11107.324696</v>
      </c>
      <c r="M110" s="7" t="s">
        <v>10</v>
      </c>
      <c r="N110" s="7" t="s">
        <v>10</v>
      </c>
      <c r="O110" s="7" t="s">
        <v>383</v>
      </c>
      <c r="P110" s="7" t="s">
        <v>10</v>
      </c>
      <c r="Q110" s="7" t="s">
        <v>10</v>
      </c>
      <c r="R110" s="7" t="s">
        <v>383</v>
      </c>
      <c r="S110" s="19">
        <f t="shared" si="6"/>
        <v>19600</v>
      </c>
      <c r="T110" s="7" t="s">
        <v>3</v>
      </c>
      <c r="U110" s="19">
        <v>27.5</v>
      </c>
      <c r="V110" s="7" t="s">
        <v>387</v>
      </c>
      <c r="W110" s="19">
        <f t="shared" si="7"/>
        <v>2450</v>
      </c>
      <c r="X110" s="7" t="s">
        <v>386</v>
      </c>
      <c r="Y110" s="7" t="s">
        <v>10</v>
      </c>
      <c r="Z110" s="7" t="s">
        <v>383</v>
      </c>
      <c r="AA110" s="7" t="s">
        <v>10</v>
      </c>
      <c r="AB110" s="7" t="s">
        <v>383</v>
      </c>
      <c r="AC110" s="7" t="s">
        <v>10</v>
      </c>
      <c r="AD110" s="7" t="s">
        <v>383</v>
      </c>
      <c r="AE110" s="19">
        <f>K110/30*20</f>
        <v>9800</v>
      </c>
      <c r="AF110" s="7" t="s">
        <v>3</v>
      </c>
      <c r="AG110" s="19">
        <v>9350</v>
      </c>
      <c r="AH110" s="7" t="s">
        <v>3</v>
      </c>
      <c r="AI110" s="7" t="s">
        <v>10</v>
      </c>
      <c r="AJ110" s="7" t="s">
        <v>383</v>
      </c>
      <c r="AK110" s="19">
        <f t="shared" si="9"/>
        <v>955.5</v>
      </c>
      <c r="AL110" s="7" t="s">
        <v>387</v>
      </c>
      <c r="AM110" s="19">
        <f t="shared" si="10"/>
        <v>2401.2000000000003</v>
      </c>
      <c r="AN110" s="7" t="s">
        <v>4</v>
      </c>
      <c r="AO110" s="19">
        <v>600</v>
      </c>
      <c r="AP110" s="7" t="s">
        <v>3</v>
      </c>
      <c r="AQ110" s="7" t="s">
        <v>10</v>
      </c>
      <c r="AR110" s="7" t="s">
        <v>383</v>
      </c>
      <c r="AS110" s="7" t="s">
        <v>10</v>
      </c>
    </row>
    <row r="111" spans="1:45" s="15" customFormat="1" ht="22.5" customHeight="1">
      <c r="A111" s="17"/>
      <c r="B111" s="4" t="s">
        <v>5</v>
      </c>
      <c r="C111" s="4">
        <v>3</v>
      </c>
      <c r="D111" s="12" t="s">
        <v>278</v>
      </c>
      <c r="E111" s="13" t="s">
        <v>278</v>
      </c>
      <c r="F111" s="5" t="s">
        <v>361</v>
      </c>
      <c r="G111" s="14" t="s">
        <v>291</v>
      </c>
      <c r="H111" s="6" t="s">
        <v>250</v>
      </c>
      <c r="I111" s="6" t="s">
        <v>292</v>
      </c>
      <c r="J111" s="6" t="s">
        <v>353</v>
      </c>
      <c r="K111" s="19">
        <v>14000</v>
      </c>
      <c r="L111" s="19">
        <v>10631.21</v>
      </c>
      <c r="M111" s="7" t="s">
        <v>10</v>
      </c>
      <c r="N111" s="7" t="s">
        <v>10</v>
      </c>
      <c r="O111" s="7" t="s">
        <v>383</v>
      </c>
      <c r="P111" s="7" t="s">
        <v>10</v>
      </c>
      <c r="Q111" s="7" t="s">
        <v>10</v>
      </c>
      <c r="R111" s="7" t="s">
        <v>383</v>
      </c>
      <c r="S111" s="19">
        <f t="shared" si="6"/>
        <v>18666.666666666668</v>
      </c>
      <c r="T111" s="7" t="s">
        <v>3</v>
      </c>
      <c r="U111" s="19">
        <v>0</v>
      </c>
      <c r="V111" s="7" t="s">
        <v>387</v>
      </c>
      <c r="W111" s="19">
        <f t="shared" si="7"/>
        <v>2333.3333333333335</v>
      </c>
      <c r="X111" s="7" t="s">
        <v>386</v>
      </c>
      <c r="Y111" s="7" t="s">
        <v>10</v>
      </c>
      <c r="Z111" s="7" t="s">
        <v>383</v>
      </c>
      <c r="AA111" s="7" t="s">
        <v>10</v>
      </c>
      <c r="AB111" s="7" t="s">
        <v>383</v>
      </c>
      <c r="AC111" s="7" t="s">
        <v>10</v>
      </c>
      <c r="AD111" s="7" t="s">
        <v>383</v>
      </c>
      <c r="AE111" s="19">
        <v>0</v>
      </c>
      <c r="AF111" s="7" t="s">
        <v>3</v>
      </c>
      <c r="AG111" s="19">
        <v>9350</v>
      </c>
      <c r="AH111" s="7" t="s">
        <v>3</v>
      </c>
      <c r="AI111" s="7" t="s">
        <v>10</v>
      </c>
      <c r="AJ111" s="7" t="s">
        <v>383</v>
      </c>
      <c r="AK111" s="19">
        <f t="shared" si="9"/>
        <v>910</v>
      </c>
      <c r="AL111" s="7" t="s">
        <v>387</v>
      </c>
      <c r="AM111" s="19">
        <f t="shared" si="10"/>
        <v>2401.2000000000003</v>
      </c>
      <c r="AN111" s="7" t="s">
        <v>4</v>
      </c>
      <c r="AO111" s="19">
        <v>600</v>
      </c>
      <c r="AP111" s="7" t="s">
        <v>3</v>
      </c>
      <c r="AQ111" s="7" t="s">
        <v>10</v>
      </c>
      <c r="AR111" s="7" t="s">
        <v>383</v>
      </c>
      <c r="AS111" s="7" t="s">
        <v>10</v>
      </c>
    </row>
    <row r="112" spans="1:45" s="15" customFormat="1" ht="28.5">
      <c r="A112" s="17"/>
      <c r="B112" s="4" t="s">
        <v>5</v>
      </c>
      <c r="C112" s="4">
        <v>3</v>
      </c>
      <c r="D112" s="12" t="s">
        <v>293</v>
      </c>
      <c r="E112" s="13" t="s">
        <v>278</v>
      </c>
      <c r="F112" s="5" t="s">
        <v>361</v>
      </c>
      <c r="G112" s="14" t="s">
        <v>294</v>
      </c>
      <c r="H112" s="6" t="s">
        <v>295</v>
      </c>
      <c r="I112" s="6" t="s">
        <v>296</v>
      </c>
      <c r="J112" s="6" t="s">
        <v>353</v>
      </c>
      <c r="K112" s="19">
        <v>13100</v>
      </c>
      <c r="L112" s="19">
        <v>10019.084696</v>
      </c>
      <c r="M112" s="7" t="s">
        <v>10</v>
      </c>
      <c r="N112" s="7" t="s">
        <v>10</v>
      </c>
      <c r="O112" s="7" t="s">
        <v>383</v>
      </c>
      <c r="P112" s="7" t="s">
        <v>10</v>
      </c>
      <c r="Q112" s="7" t="s">
        <v>10</v>
      </c>
      <c r="R112" s="7" t="s">
        <v>383</v>
      </c>
      <c r="S112" s="19">
        <f t="shared" si="6"/>
        <v>17466.666666666668</v>
      </c>
      <c r="T112" s="7" t="s">
        <v>3</v>
      </c>
      <c r="U112" s="19">
        <v>0</v>
      </c>
      <c r="V112" s="7" t="s">
        <v>387</v>
      </c>
      <c r="W112" s="19">
        <f t="shared" si="7"/>
        <v>2183.3333333333335</v>
      </c>
      <c r="X112" s="7" t="s">
        <v>386</v>
      </c>
      <c r="Y112" s="7" t="s">
        <v>10</v>
      </c>
      <c r="Z112" s="7" t="s">
        <v>383</v>
      </c>
      <c r="AA112" s="7" t="s">
        <v>10</v>
      </c>
      <c r="AB112" s="7" t="s">
        <v>383</v>
      </c>
      <c r="AC112" s="7" t="s">
        <v>10</v>
      </c>
      <c r="AD112" s="7" t="s">
        <v>383</v>
      </c>
      <c r="AE112" s="19">
        <v>0</v>
      </c>
      <c r="AF112" s="7" t="s">
        <v>3</v>
      </c>
      <c r="AG112" s="19">
        <v>9350</v>
      </c>
      <c r="AH112" s="7" t="s">
        <v>3</v>
      </c>
      <c r="AI112" s="7" t="s">
        <v>10</v>
      </c>
      <c r="AJ112" s="7" t="s">
        <v>383</v>
      </c>
      <c r="AK112" s="19">
        <v>700</v>
      </c>
      <c r="AL112" s="7" t="s">
        <v>387</v>
      </c>
      <c r="AM112" s="19">
        <f t="shared" si="10"/>
        <v>2401.2000000000003</v>
      </c>
      <c r="AN112" s="7" t="s">
        <v>4</v>
      </c>
      <c r="AO112" s="19">
        <v>600</v>
      </c>
      <c r="AP112" s="7" t="s">
        <v>3</v>
      </c>
      <c r="AQ112" s="7" t="s">
        <v>10</v>
      </c>
      <c r="AR112" s="7" t="s">
        <v>383</v>
      </c>
      <c r="AS112" s="7" t="s">
        <v>10</v>
      </c>
    </row>
    <row r="113" spans="1:45" s="15" customFormat="1" ht="22.5" customHeight="1">
      <c r="A113" s="17"/>
      <c r="B113" s="4" t="s">
        <v>5</v>
      </c>
      <c r="C113" s="4">
        <v>3</v>
      </c>
      <c r="D113" s="12" t="s">
        <v>297</v>
      </c>
      <c r="E113" s="13" t="s">
        <v>297</v>
      </c>
      <c r="F113" s="9" t="s">
        <v>356</v>
      </c>
      <c r="G113" s="14" t="s">
        <v>298</v>
      </c>
      <c r="H113" s="6" t="s">
        <v>49</v>
      </c>
      <c r="I113" s="6" t="s">
        <v>299</v>
      </c>
      <c r="J113" s="6" t="s">
        <v>353</v>
      </c>
      <c r="K113" s="19">
        <v>12300</v>
      </c>
      <c r="L113" s="19">
        <v>9474.9646960000009</v>
      </c>
      <c r="M113" s="7" t="s">
        <v>10</v>
      </c>
      <c r="N113" s="7" t="s">
        <v>10</v>
      </c>
      <c r="O113" s="7" t="s">
        <v>383</v>
      </c>
      <c r="P113" s="7" t="s">
        <v>10</v>
      </c>
      <c r="Q113" s="7" t="s">
        <v>10</v>
      </c>
      <c r="R113" s="7" t="s">
        <v>383</v>
      </c>
      <c r="S113" s="19">
        <f t="shared" si="6"/>
        <v>16400</v>
      </c>
      <c r="T113" s="7" t="s">
        <v>3</v>
      </c>
      <c r="U113" s="19">
        <v>0</v>
      </c>
      <c r="V113" s="7" t="s">
        <v>387</v>
      </c>
      <c r="W113" s="19">
        <f t="shared" si="7"/>
        <v>2050</v>
      </c>
      <c r="X113" s="7" t="s">
        <v>386</v>
      </c>
      <c r="Y113" s="7" t="s">
        <v>10</v>
      </c>
      <c r="Z113" s="7" t="s">
        <v>383</v>
      </c>
      <c r="AA113" s="7" t="s">
        <v>10</v>
      </c>
      <c r="AB113" s="7" t="s">
        <v>383</v>
      </c>
      <c r="AC113" s="7" t="s">
        <v>10</v>
      </c>
      <c r="AD113" s="7" t="s">
        <v>383</v>
      </c>
      <c r="AE113" s="19">
        <v>0</v>
      </c>
      <c r="AF113" s="7" t="s">
        <v>3</v>
      </c>
      <c r="AG113" s="19">
        <v>9350</v>
      </c>
      <c r="AH113" s="7" t="s">
        <v>3</v>
      </c>
      <c r="AI113" s="7" t="s">
        <v>10</v>
      </c>
      <c r="AJ113" s="7" t="s">
        <v>383</v>
      </c>
      <c r="AK113" s="19">
        <f t="shared" si="9"/>
        <v>799.5</v>
      </c>
      <c r="AL113" s="7" t="s">
        <v>387</v>
      </c>
      <c r="AM113" s="19">
        <f t="shared" si="10"/>
        <v>2401.2000000000003</v>
      </c>
      <c r="AN113" s="7" t="s">
        <v>4</v>
      </c>
      <c r="AO113" s="19">
        <v>600</v>
      </c>
      <c r="AP113" s="7" t="s">
        <v>3</v>
      </c>
      <c r="AQ113" s="7" t="s">
        <v>10</v>
      </c>
      <c r="AR113" s="7" t="s">
        <v>383</v>
      </c>
      <c r="AS113" s="7" t="s">
        <v>10</v>
      </c>
    </row>
    <row r="114" spans="1:45" s="15" customFormat="1" ht="28.5">
      <c r="A114" s="17"/>
      <c r="B114" s="4" t="s">
        <v>5</v>
      </c>
      <c r="C114" s="4">
        <v>3</v>
      </c>
      <c r="D114" s="12" t="s">
        <v>293</v>
      </c>
      <c r="E114" s="13" t="s">
        <v>278</v>
      </c>
      <c r="F114" s="5" t="s">
        <v>361</v>
      </c>
      <c r="G114" s="14" t="s">
        <v>300</v>
      </c>
      <c r="H114" s="6" t="s">
        <v>218</v>
      </c>
      <c r="I114" s="6" t="s">
        <v>301</v>
      </c>
      <c r="J114" s="6" t="s">
        <v>353</v>
      </c>
      <c r="K114" s="19">
        <v>9000</v>
      </c>
      <c r="L114" s="19">
        <v>7185.8005919999996</v>
      </c>
      <c r="M114" s="7" t="s">
        <v>10</v>
      </c>
      <c r="N114" s="7" t="s">
        <v>10</v>
      </c>
      <c r="O114" s="7" t="s">
        <v>383</v>
      </c>
      <c r="P114" s="7" t="s">
        <v>10</v>
      </c>
      <c r="Q114" s="7" t="s">
        <v>10</v>
      </c>
      <c r="R114" s="7" t="s">
        <v>383</v>
      </c>
      <c r="S114" s="19">
        <f t="shared" si="6"/>
        <v>12000</v>
      </c>
      <c r="T114" s="7" t="s">
        <v>3</v>
      </c>
      <c r="U114" s="19">
        <v>0</v>
      </c>
      <c r="V114" s="7" t="s">
        <v>387</v>
      </c>
      <c r="W114" s="19">
        <f t="shared" si="7"/>
        <v>1500</v>
      </c>
      <c r="X114" s="7" t="s">
        <v>386</v>
      </c>
      <c r="Y114" s="7" t="s">
        <v>10</v>
      </c>
      <c r="Z114" s="7" t="s">
        <v>383</v>
      </c>
      <c r="AA114" s="7" t="s">
        <v>10</v>
      </c>
      <c r="AB114" s="7" t="s">
        <v>383</v>
      </c>
      <c r="AC114" s="7" t="s">
        <v>10</v>
      </c>
      <c r="AD114" s="7" t="s">
        <v>383</v>
      </c>
      <c r="AE114" s="19">
        <v>0</v>
      </c>
      <c r="AF114" s="7" t="s">
        <v>3</v>
      </c>
      <c r="AG114" s="19">
        <v>9350</v>
      </c>
      <c r="AH114" s="7" t="s">
        <v>3</v>
      </c>
      <c r="AI114" s="7" t="s">
        <v>10</v>
      </c>
      <c r="AJ114" s="7" t="s">
        <v>383</v>
      </c>
      <c r="AK114" s="19">
        <f t="shared" si="9"/>
        <v>585</v>
      </c>
      <c r="AL114" s="7" t="s">
        <v>387</v>
      </c>
      <c r="AM114" s="19">
        <f t="shared" si="10"/>
        <v>2401.2000000000003</v>
      </c>
      <c r="AN114" s="7" t="s">
        <v>4</v>
      </c>
      <c r="AO114" s="19">
        <v>600</v>
      </c>
      <c r="AP114" s="7" t="s">
        <v>3</v>
      </c>
      <c r="AQ114" s="7" t="s">
        <v>10</v>
      </c>
      <c r="AR114" s="7" t="s">
        <v>383</v>
      </c>
      <c r="AS114" s="7" t="s">
        <v>10</v>
      </c>
    </row>
    <row r="115" spans="1:45" s="15" customFormat="1" ht="22.5" customHeight="1">
      <c r="A115" s="17"/>
      <c r="B115" s="4" t="s">
        <v>5</v>
      </c>
      <c r="C115" s="4">
        <v>3</v>
      </c>
      <c r="D115" s="12" t="s">
        <v>278</v>
      </c>
      <c r="E115" s="13" t="s">
        <v>278</v>
      </c>
      <c r="F115" s="5" t="s">
        <v>360</v>
      </c>
      <c r="G115" s="14" t="s">
        <v>302</v>
      </c>
      <c r="H115" s="6" t="s">
        <v>102</v>
      </c>
      <c r="I115" s="6" t="s">
        <v>303</v>
      </c>
      <c r="J115" s="6" t="s">
        <v>354</v>
      </c>
      <c r="K115" s="19">
        <v>6500</v>
      </c>
      <c r="L115" s="19">
        <v>5566.5749999999998</v>
      </c>
      <c r="M115" s="7" t="s">
        <v>10</v>
      </c>
      <c r="N115" s="7" t="s">
        <v>10</v>
      </c>
      <c r="O115" s="7" t="s">
        <v>383</v>
      </c>
      <c r="P115" s="7" t="s">
        <v>10</v>
      </c>
      <c r="Q115" s="7" t="s">
        <v>10</v>
      </c>
      <c r="R115" s="7" t="s">
        <v>383</v>
      </c>
      <c r="S115" s="19">
        <f t="shared" si="6"/>
        <v>8666.6666666666661</v>
      </c>
      <c r="T115" s="7" t="s">
        <v>3</v>
      </c>
      <c r="U115" s="19">
        <v>0</v>
      </c>
      <c r="V115" s="7" t="s">
        <v>387</v>
      </c>
      <c r="W115" s="19">
        <f t="shared" si="7"/>
        <v>1083.3333333333333</v>
      </c>
      <c r="X115" s="7" t="s">
        <v>386</v>
      </c>
      <c r="Y115" s="7" t="s">
        <v>10</v>
      </c>
      <c r="Z115" s="7" t="s">
        <v>383</v>
      </c>
      <c r="AA115" s="7" t="s">
        <v>10</v>
      </c>
      <c r="AB115" s="7" t="s">
        <v>383</v>
      </c>
      <c r="AC115" s="7" t="s">
        <v>10</v>
      </c>
      <c r="AD115" s="7" t="s">
        <v>383</v>
      </c>
      <c r="AE115" s="19">
        <v>0</v>
      </c>
      <c r="AF115" s="7" t="s">
        <v>3</v>
      </c>
      <c r="AG115" s="19">
        <v>9350</v>
      </c>
      <c r="AH115" s="7" t="s">
        <v>3</v>
      </c>
      <c r="AI115" s="7" t="s">
        <v>10</v>
      </c>
      <c r="AJ115" s="7" t="s">
        <v>383</v>
      </c>
      <c r="AK115" s="19">
        <f t="shared" si="9"/>
        <v>422.5</v>
      </c>
      <c r="AL115" s="7" t="s">
        <v>387</v>
      </c>
      <c r="AM115" s="19">
        <f t="shared" si="10"/>
        <v>2401.2000000000003</v>
      </c>
      <c r="AN115" s="7" t="s">
        <v>4</v>
      </c>
      <c r="AO115" s="19">
        <v>600</v>
      </c>
      <c r="AP115" s="7" t="s">
        <v>3</v>
      </c>
      <c r="AQ115" s="7" t="s">
        <v>10</v>
      </c>
      <c r="AR115" s="7" t="s">
        <v>383</v>
      </c>
      <c r="AS115" s="7" t="s">
        <v>10</v>
      </c>
    </row>
    <row r="116" spans="1:45" s="15" customFormat="1" ht="22.5" customHeight="1">
      <c r="A116" s="17"/>
      <c r="B116" s="4" t="s">
        <v>5</v>
      </c>
      <c r="C116" s="4">
        <v>2</v>
      </c>
      <c r="D116" s="12" t="s">
        <v>304</v>
      </c>
      <c r="E116" s="13" t="s">
        <v>275</v>
      </c>
      <c r="F116" s="5" t="s">
        <v>361</v>
      </c>
      <c r="G116" s="14" t="s">
        <v>305</v>
      </c>
      <c r="H116" s="6" t="s">
        <v>306</v>
      </c>
      <c r="I116" s="6" t="s">
        <v>129</v>
      </c>
      <c r="J116" s="6" t="s">
        <v>353</v>
      </c>
      <c r="K116" s="19">
        <v>17400</v>
      </c>
      <c r="L116" s="19">
        <v>12943.729696</v>
      </c>
      <c r="M116" s="7" t="s">
        <v>10</v>
      </c>
      <c r="N116" s="7" t="s">
        <v>10</v>
      </c>
      <c r="O116" s="7" t="s">
        <v>383</v>
      </c>
      <c r="P116" s="7" t="s">
        <v>10</v>
      </c>
      <c r="Q116" s="7" t="s">
        <v>10</v>
      </c>
      <c r="R116" s="7" t="s">
        <v>383</v>
      </c>
      <c r="S116" s="19">
        <f t="shared" si="6"/>
        <v>23200</v>
      </c>
      <c r="T116" s="7" t="s">
        <v>3</v>
      </c>
      <c r="U116" s="19">
        <v>68</v>
      </c>
      <c r="V116" s="7" t="s">
        <v>387</v>
      </c>
      <c r="W116" s="19">
        <f t="shared" si="7"/>
        <v>2900</v>
      </c>
      <c r="X116" s="7" t="s">
        <v>386</v>
      </c>
      <c r="Y116" s="7" t="s">
        <v>10</v>
      </c>
      <c r="Z116" s="7" t="s">
        <v>383</v>
      </c>
      <c r="AA116" s="7" t="s">
        <v>10</v>
      </c>
      <c r="AB116" s="7" t="s">
        <v>383</v>
      </c>
      <c r="AC116" s="7" t="s">
        <v>10</v>
      </c>
      <c r="AD116" s="7" t="s">
        <v>383</v>
      </c>
      <c r="AE116" s="19">
        <f>K116/30*25</f>
        <v>14500</v>
      </c>
      <c r="AF116" s="7" t="s">
        <v>3</v>
      </c>
      <c r="AG116" s="19">
        <v>9350</v>
      </c>
      <c r="AH116" s="7" t="s">
        <v>3</v>
      </c>
      <c r="AI116" s="7" t="s">
        <v>10</v>
      </c>
      <c r="AJ116" s="7" t="s">
        <v>383</v>
      </c>
      <c r="AK116" s="19">
        <f t="shared" si="9"/>
        <v>1131</v>
      </c>
      <c r="AL116" s="7" t="s">
        <v>387</v>
      </c>
      <c r="AM116" s="19">
        <f t="shared" si="10"/>
        <v>2401.2000000000003</v>
      </c>
      <c r="AN116" s="7" t="s">
        <v>4</v>
      </c>
      <c r="AO116" s="19">
        <v>600</v>
      </c>
      <c r="AP116" s="7" t="s">
        <v>3</v>
      </c>
      <c r="AQ116" s="7" t="s">
        <v>10</v>
      </c>
      <c r="AR116" s="7" t="s">
        <v>383</v>
      </c>
      <c r="AS116" s="7" t="s">
        <v>10</v>
      </c>
    </row>
    <row r="117" spans="1:45" s="15" customFormat="1" ht="22.5" customHeight="1">
      <c r="A117" s="17"/>
      <c r="B117" s="4" t="s">
        <v>5</v>
      </c>
      <c r="C117" s="4">
        <v>2</v>
      </c>
      <c r="D117" s="12" t="s">
        <v>304</v>
      </c>
      <c r="E117" s="13" t="s">
        <v>275</v>
      </c>
      <c r="F117" s="5" t="s">
        <v>361</v>
      </c>
      <c r="G117" s="14" t="s">
        <v>307</v>
      </c>
      <c r="H117" s="6" t="s">
        <v>133</v>
      </c>
      <c r="I117" s="6" t="s">
        <v>308</v>
      </c>
      <c r="J117" s="6" t="s">
        <v>354</v>
      </c>
      <c r="K117" s="19">
        <v>17300</v>
      </c>
      <c r="L117" s="19">
        <v>12875.714695999999</v>
      </c>
      <c r="M117" s="7" t="s">
        <v>10</v>
      </c>
      <c r="N117" s="7" t="s">
        <v>10</v>
      </c>
      <c r="O117" s="7" t="s">
        <v>383</v>
      </c>
      <c r="P117" s="7" t="s">
        <v>10</v>
      </c>
      <c r="Q117" s="7" t="s">
        <v>10</v>
      </c>
      <c r="R117" s="7" t="s">
        <v>383</v>
      </c>
      <c r="S117" s="19">
        <f t="shared" si="6"/>
        <v>23066.666666666664</v>
      </c>
      <c r="T117" s="7" t="s">
        <v>3</v>
      </c>
      <c r="U117" s="19">
        <v>68</v>
      </c>
      <c r="V117" s="7" t="s">
        <v>387</v>
      </c>
      <c r="W117" s="19">
        <f t="shared" si="7"/>
        <v>2883.333333333333</v>
      </c>
      <c r="X117" s="7" t="s">
        <v>386</v>
      </c>
      <c r="Y117" s="7" t="s">
        <v>10</v>
      </c>
      <c r="Z117" s="7" t="s">
        <v>383</v>
      </c>
      <c r="AA117" s="7" t="s">
        <v>10</v>
      </c>
      <c r="AB117" s="7" t="s">
        <v>383</v>
      </c>
      <c r="AC117" s="7" t="s">
        <v>10</v>
      </c>
      <c r="AD117" s="7" t="s">
        <v>383</v>
      </c>
      <c r="AE117" s="19">
        <f>K117/30*30</f>
        <v>17300</v>
      </c>
      <c r="AF117" s="7" t="s">
        <v>3</v>
      </c>
      <c r="AG117" s="19">
        <v>9350</v>
      </c>
      <c r="AH117" s="7" t="s">
        <v>3</v>
      </c>
      <c r="AI117" s="7" t="s">
        <v>10</v>
      </c>
      <c r="AJ117" s="7" t="s">
        <v>383</v>
      </c>
      <c r="AK117" s="19">
        <f t="shared" si="9"/>
        <v>1124.5</v>
      </c>
      <c r="AL117" s="7" t="s">
        <v>387</v>
      </c>
      <c r="AM117" s="19">
        <f t="shared" si="10"/>
        <v>2401.2000000000003</v>
      </c>
      <c r="AN117" s="7" t="s">
        <v>4</v>
      </c>
      <c r="AO117" s="19">
        <v>600</v>
      </c>
      <c r="AP117" s="7" t="s">
        <v>3</v>
      </c>
      <c r="AQ117" s="7" t="s">
        <v>10</v>
      </c>
      <c r="AR117" s="7" t="s">
        <v>383</v>
      </c>
      <c r="AS117" s="7" t="s">
        <v>10</v>
      </c>
    </row>
    <row r="118" spans="1:45" s="15" customFormat="1" ht="22.5" customHeight="1">
      <c r="A118" s="17"/>
      <c r="B118" s="4" t="s">
        <v>5</v>
      </c>
      <c r="C118" s="4">
        <v>2</v>
      </c>
      <c r="D118" s="12" t="s">
        <v>304</v>
      </c>
      <c r="E118" s="13" t="s">
        <v>275</v>
      </c>
      <c r="F118" s="5" t="s">
        <v>361</v>
      </c>
      <c r="G118" s="14" t="s">
        <v>309</v>
      </c>
      <c r="H118" s="6"/>
      <c r="I118" s="6" t="s">
        <v>123</v>
      </c>
      <c r="J118" s="6" t="s">
        <v>353</v>
      </c>
      <c r="K118" s="19">
        <v>15800</v>
      </c>
      <c r="L118" s="19">
        <v>11855.489696000001</v>
      </c>
      <c r="M118" s="7" t="s">
        <v>10</v>
      </c>
      <c r="N118" s="7" t="s">
        <v>10</v>
      </c>
      <c r="O118" s="7" t="s">
        <v>383</v>
      </c>
      <c r="P118" s="7" t="s">
        <v>10</v>
      </c>
      <c r="Q118" s="7" t="s">
        <v>10</v>
      </c>
      <c r="R118" s="7" t="s">
        <v>383</v>
      </c>
      <c r="S118" s="19">
        <f t="shared" si="6"/>
        <v>21066.666666666664</v>
      </c>
      <c r="T118" s="7" t="s">
        <v>3</v>
      </c>
      <c r="U118" s="19">
        <v>68</v>
      </c>
      <c r="V118" s="7" t="s">
        <v>387</v>
      </c>
      <c r="W118" s="19">
        <f t="shared" si="7"/>
        <v>2633.333333333333</v>
      </c>
      <c r="X118" s="7" t="s">
        <v>386</v>
      </c>
      <c r="Y118" s="7" t="s">
        <v>10</v>
      </c>
      <c r="Z118" s="7" t="s">
        <v>383</v>
      </c>
      <c r="AA118" s="7" t="s">
        <v>10</v>
      </c>
      <c r="AB118" s="7" t="s">
        <v>383</v>
      </c>
      <c r="AC118" s="7" t="s">
        <v>10</v>
      </c>
      <c r="AD118" s="7" t="s">
        <v>383</v>
      </c>
      <c r="AE118" s="19">
        <f>K118/30*25</f>
        <v>13166.666666666666</v>
      </c>
      <c r="AF118" s="7" t="s">
        <v>3</v>
      </c>
      <c r="AG118" s="19">
        <v>9350</v>
      </c>
      <c r="AH118" s="7" t="s">
        <v>3</v>
      </c>
      <c r="AI118" s="7" t="s">
        <v>10</v>
      </c>
      <c r="AJ118" s="7" t="s">
        <v>383</v>
      </c>
      <c r="AK118" s="19">
        <f t="shared" si="9"/>
        <v>1027</v>
      </c>
      <c r="AL118" s="7" t="s">
        <v>387</v>
      </c>
      <c r="AM118" s="19">
        <f t="shared" si="10"/>
        <v>2401.2000000000003</v>
      </c>
      <c r="AN118" s="7" t="s">
        <v>4</v>
      </c>
      <c r="AO118" s="19">
        <v>600</v>
      </c>
      <c r="AP118" s="7" t="s">
        <v>3</v>
      </c>
      <c r="AQ118" s="7" t="s">
        <v>10</v>
      </c>
      <c r="AR118" s="7" t="s">
        <v>383</v>
      </c>
      <c r="AS118" s="7" t="s">
        <v>10</v>
      </c>
    </row>
    <row r="119" spans="1:45" s="15" customFormat="1" ht="22.5" customHeight="1">
      <c r="A119" s="17"/>
      <c r="B119" s="4" t="s">
        <v>5</v>
      </c>
      <c r="C119" s="4">
        <v>2</v>
      </c>
      <c r="D119" s="12" t="s">
        <v>304</v>
      </c>
      <c r="E119" s="13" t="s">
        <v>275</v>
      </c>
      <c r="F119" s="5" t="s">
        <v>361</v>
      </c>
      <c r="G119" s="14" t="s">
        <v>310</v>
      </c>
      <c r="H119" s="6" t="s">
        <v>67</v>
      </c>
      <c r="I119" s="6" t="s">
        <v>311</v>
      </c>
      <c r="J119" s="6" t="s">
        <v>353</v>
      </c>
      <c r="K119" s="19">
        <v>12900</v>
      </c>
      <c r="L119" s="19">
        <v>9883.0546959999992</v>
      </c>
      <c r="M119" s="7" t="s">
        <v>10</v>
      </c>
      <c r="N119" s="7" t="s">
        <v>10</v>
      </c>
      <c r="O119" s="7" t="s">
        <v>383</v>
      </c>
      <c r="P119" s="7" t="s">
        <v>10</v>
      </c>
      <c r="Q119" s="7" t="s">
        <v>10</v>
      </c>
      <c r="R119" s="7" t="s">
        <v>383</v>
      </c>
      <c r="S119" s="19">
        <f t="shared" si="6"/>
        <v>17200</v>
      </c>
      <c r="T119" s="7" t="s">
        <v>3</v>
      </c>
      <c r="U119" s="19">
        <v>23</v>
      </c>
      <c r="V119" s="7" t="s">
        <v>387</v>
      </c>
      <c r="W119" s="19">
        <f t="shared" si="7"/>
        <v>2150</v>
      </c>
      <c r="X119" s="7" t="s">
        <v>386</v>
      </c>
      <c r="Y119" s="7" t="s">
        <v>10</v>
      </c>
      <c r="Z119" s="7" t="s">
        <v>383</v>
      </c>
      <c r="AA119" s="7" t="s">
        <v>10</v>
      </c>
      <c r="AB119" s="7" t="s">
        <v>383</v>
      </c>
      <c r="AC119" s="7" t="s">
        <v>10</v>
      </c>
      <c r="AD119" s="7" t="s">
        <v>383</v>
      </c>
      <c r="AE119" s="19">
        <f>K119/30*15</f>
        <v>6450</v>
      </c>
      <c r="AF119" s="7" t="s">
        <v>3</v>
      </c>
      <c r="AG119" s="19">
        <v>9350</v>
      </c>
      <c r="AH119" s="7" t="s">
        <v>3</v>
      </c>
      <c r="AI119" s="7" t="s">
        <v>10</v>
      </c>
      <c r="AJ119" s="7" t="s">
        <v>383</v>
      </c>
      <c r="AK119" s="19">
        <f t="shared" si="9"/>
        <v>838.5</v>
      </c>
      <c r="AL119" s="7" t="s">
        <v>387</v>
      </c>
      <c r="AM119" s="19">
        <f t="shared" si="10"/>
        <v>2401.2000000000003</v>
      </c>
      <c r="AN119" s="7" t="s">
        <v>4</v>
      </c>
      <c r="AO119" s="19">
        <v>600</v>
      </c>
      <c r="AP119" s="7" t="s">
        <v>3</v>
      </c>
      <c r="AQ119" s="7" t="s">
        <v>10</v>
      </c>
      <c r="AR119" s="7" t="s">
        <v>383</v>
      </c>
      <c r="AS119" s="7" t="s">
        <v>10</v>
      </c>
    </row>
    <row r="120" spans="1:45" s="15" customFormat="1" ht="22.5" customHeight="1">
      <c r="A120" s="17"/>
      <c r="B120" s="4" t="s">
        <v>5</v>
      </c>
      <c r="C120" s="4">
        <v>2</v>
      </c>
      <c r="D120" s="12" t="s">
        <v>304</v>
      </c>
      <c r="E120" s="13" t="s">
        <v>275</v>
      </c>
      <c r="F120" s="5" t="s">
        <v>361</v>
      </c>
      <c r="G120" s="14" t="s">
        <v>252</v>
      </c>
      <c r="H120" s="6" t="s">
        <v>54</v>
      </c>
      <c r="I120" s="6" t="s">
        <v>211</v>
      </c>
      <c r="J120" s="6" t="s">
        <v>353</v>
      </c>
      <c r="K120" s="19">
        <v>9900</v>
      </c>
      <c r="L120" s="19">
        <v>7828.8955920000008</v>
      </c>
      <c r="M120" s="7" t="s">
        <v>10</v>
      </c>
      <c r="N120" s="7" t="s">
        <v>10</v>
      </c>
      <c r="O120" s="7" t="s">
        <v>383</v>
      </c>
      <c r="P120" s="7" t="s">
        <v>10</v>
      </c>
      <c r="Q120" s="7" t="s">
        <v>10</v>
      </c>
      <c r="R120" s="7" t="s">
        <v>383</v>
      </c>
      <c r="S120" s="19">
        <f t="shared" si="6"/>
        <v>13200</v>
      </c>
      <c r="T120" s="7" t="s">
        <v>3</v>
      </c>
      <c r="U120" s="19">
        <v>0</v>
      </c>
      <c r="V120" s="7" t="s">
        <v>387</v>
      </c>
      <c r="W120" s="19">
        <f t="shared" si="7"/>
        <v>1650</v>
      </c>
      <c r="X120" s="7" t="s">
        <v>386</v>
      </c>
      <c r="Y120" s="7" t="s">
        <v>10</v>
      </c>
      <c r="Z120" s="7" t="s">
        <v>383</v>
      </c>
      <c r="AA120" s="7" t="s">
        <v>10</v>
      </c>
      <c r="AB120" s="7" t="s">
        <v>383</v>
      </c>
      <c r="AC120" s="7" t="s">
        <v>10</v>
      </c>
      <c r="AD120" s="7" t="s">
        <v>383</v>
      </c>
      <c r="AE120" s="19">
        <v>0</v>
      </c>
      <c r="AF120" s="7" t="s">
        <v>3</v>
      </c>
      <c r="AG120" s="19">
        <v>9350</v>
      </c>
      <c r="AH120" s="7" t="s">
        <v>3</v>
      </c>
      <c r="AI120" s="7" t="s">
        <v>10</v>
      </c>
      <c r="AJ120" s="7" t="s">
        <v>383</v>
      </c>
      <c r="AK120" s="19">
        <f t="shared" si="9"/>
        <v>643.5</v>
      </c>
      <c r="AL120" s="7" t="s">
        <v>387</v>
      </c>
      <c r="AM120" s="19">
        <f t="shared" si="10"/>
        <v>2401.2000000000003</v>
      </c>
      <c r="AN120" s="7" t="s">
        <v>4</v>
      </c>
      <c r="AO120" s="19">
        <v>600</v>
      </c>
      <c r="AP120" s="7" t="s">
        <v>3</v>
      </c>
      <c r="AQ120" s="7" t="s">
        <v>10</v>
      </c>
      <c r="AR120" s="7" t="s">
        <v>383</v>
      </c>
      <c r="AS120" s="7" t="s">
        <v>10</v>
      </c>
    </row>
    <row r="121" spans="1:45" s="15" customFormat="1" ht="22.5" customHeight="1">
      <c r="A121" s="17"/>
      <c r="B121" s="4" t="s">
        <v>5</v>
      </c>
      <c r="C121" s="4">
        <v>2</v>
      </c>
      <c r="D121" s="12" t="s">
        <v>312</v>
      </c>
      <c r="E121" s="13" t="s">
        <v>312</v>
      </c>
      <c r="F121" s="5" t="s">
        <v>357</v>
      </c>
      <c r="G121" s="14" t="s">
        <v>313</v>
      </c>
      <c r="H121" s="6" t="s">
        <v>314</v>
      </c>
      <c r="I121" s="6" t="s">
        <v>315</v>
      </c>
      <c r="J121" s="6" t="s">
        <v>353</v>
      </c>
      <c r="K121" s="19">
        <v>8100</v>
      </c>
      <c r="L121" s="19">
        <v>6533.0738000000001</v>
      </c>
      <c r="M121" s="7" t="s">
        <v>10</v>
      </c>
      <c r="N121" s="7" t="s">
        <v>10</v>
      </c>
      <c r="O121" s="7" t="s">
        <v>383</v>
      </c>
      <c r="P121" s="7" t="s">
        <v>10</v>
      </c>
      <c r="Q121" s="7" t="s">
        <v>10</v>
      </c>
      <c r="R121" s="7" t="s">
        <v>383</v>
      </c>
      <c r="S121" s="19">
        <f t="shared" si="6"/>
        <v>10800</v>
      </c>
      <c r="T121" s="7" t="s">
        <v>3</v>
      </c>
      <c r="U121" s="19">
        <v>0</v>
      </c>
      <c r="V121" s="7" t="s">
        <v>387</v>
      </c>
      <c r="W121" s="19">
        <f t="shared" si="7"/>
        <v>1350</v>
      </c>
      <c r="X121" s="7" t="s">
        <v>386</v>
      </c>
      <c r="Y121" s="7" t="s">
        <v>10</v>
      </c>
      <c r="Z121" s="7" t="s">
        <v>383</v>
      </c>
      <c r="AA121" s="7" t="s">
        <v>10</v>
      </c>
      <c r="AB121" s="7" t="s">
        <v>383</v>
      </c>
      <c r="AC121" s="7" t="s">
        <v>10</v>
      </c>
      <c r="AD121" s="7" t="s">
        <v>383</v>
      </c>
      <c r="AE121" s="19">
        <v>0</v>
      </c>
      <c r="AF121" s="7" t="s">
        <v>3</v>
      </c>
      <c r="AG121" s="19">
        <v>9350</v>
      </c>
      <c r="AH121" s="7" t="s">
        <v>3</v>
      </c>
      <c r="AI121" s="7" t="s">
        <v>10</v>
      </c>
      <c r="AJ121" s="7" t="s">
        <v>383</v>
      </c>
      <c r="AK121" s="19">
        <f t="shared" si="9"/>
        <v>526.5</v>
      </c>
      <c r="AL121" s="7" t="s">
        <v>387</v>
      </c>
      <c r="AM121" s="19">
        <f t="shared" si="10"/>
        <v>2401.2000000000003</v>
      </c>
      <c r="AN121" s="7" t="s">
        <v>4</v>
      </c>
      <c r="AO121" s="19">
        <v>600</v>
      </c>
      <c r="AP121" s="7" t="s">
        <v>3</v>
      </c>
      <c r="AQ121" s="7" t="s">
        <v>10</v>
      </c>
      <c r="AR121" s="7" t="s">
        <v>383</v>
      </c>
      <c r="AS121" s="7" t="s">
        <v>10</v>
      </c>
    </row>
    <row r="122" spans="1:45" s="15" customFormat="1" ht="22.5" customHeight="1">
      <c r="A122" s="17"/>
      <c r="B122" s="4" t="s">
        <v>5</v>
      </c>
      <c r="C122" s="4">
        <v>2</v>
      </c>
      <c r="D122" s="12" t="s">
        <v>312</v>
      </c>
      <c r="E122" s="13" t="s">
        <v>312</v>
      </c>
      <c r="F122" s="5" t="s">
        <v>357</v>
      </c>
      <c r="G122" s="14" t="s">
        <v>316</v>
      </c>
      <c r="H122" s="6" t="s">
        <v>317</v>
      </c>
      <c r="I122" s="6" t="s">
        <v>318</v>
      </c>
      <c r="J122" s="6" t="s">
        <v>353</v>
      </c>
      <c r="K122" s="19">
        <v>8100</v>
      </c>
      <c r="L122" s="19">
        <v>6533.0738000000001</v>
      </c>
      <c r="M122" s="7" t="s">
        <v>10</v>
      </c>
      <c r="N122" s="7" t="s">
        <v>10</v>
      </c>
      <c r="O122" s="7" t="s">
        <v>383</v>
      </c>
      <c r="P122" s="7" t="s">
        <v>10</v>
      </c>
      <c r="Q122" s="7" t="s">
        <v>10</v>
      </c>
      <c r="R122" s="7" t="s">
        <v>383</v>
      </c>
      <c r="S122" s="19">
        <f t="shared" si="6"/>
        <v>10800</v>
      </c>
      <c r="T122" s="7" t="s">
        <v>3</v>
      </c>
      <c r="U122" s="19">
        <v>0</v>
      </c>
      <c r="V122" s="7" t="s">
        <v>387</v>
      </c>
      <c r="W122" s="19">
        <f t="shared" si="7"/>
        <v>1350</v>
      </c>
      <c r="X122" s="7" t="s">
        <v>386</v>
      </c>
      <c r="Y122" s="7" t="s">
        <v>10</v>
      </c>
      <c r="Z122" s="7" t="s">
        <v>383</v>
      </c>
      <c r="AA122" s="7" t="s">
        <v>10</v>
      </c>
      <c r="AB122" s="7" t="s">
        <v>383</v>
      </c>
      <c r="AC122" s="7" t="s">
        <v>10</v>
      </c>
      <c r="AD122" s="7" t="s">
        <v>383</v>
      </c>
      <c r="AE122" s="19">
        <v>0</v>
      </c>
      <c r="AF122" s="7" t="s">
        <v>3</v>
      </c>
      <c r="AG122" s="19">
        <v>9350</v>
      </c>
      <c r="AH122" s="7" t="s">
        <v>3</v>
      </c>
      <c r="AI122" s="7" t="s">
        <v>10</v>
      </c>
      <c r="AJ122" s="7" t="s">
        <v>383</v>
      </c>
      <c r="AK122" s="19">
        <f t="shared" si="9"/>
        <v>526.5</v>
      </c>
      <c r="AL122" s="7" t="s">
        <v>387</v>
      </c>
      <c r="AM122" s="19">
        <f t="shared" si="10"/>
        <v>2401.2000000000003</v>
      </c>
      <c r="AN122" s="7" t="s">
        <v>4</v>
      </c>
      <c r="AO122" s="19">
        <v>600</v>
      </c>
      <c r="AP122" s="7" t="s">
        <v>3</v>
      </c>
      <c r="AQ122" s="7" t="s">
        <v>10</v>
      </c>
      <c r="AR122" s="7" t="s">
        <v>383</v>
      </c>
      <c r="AS122" s="7" t="s">
        <v>10</v>
      </c>
    </row>
    <row r="123" spans="1:45" s="15" customFormat="1" ht="22.5" customHeight="1">
      <c r="A123" s="17"/>
      <c r="B123" s="4" t="s">
        <v>5</v>
      </c>
      <c r="C123" s="4">
        <v>1</v>
      </c>
      <c r="D123" s="12" t="s">
        <v>319</v>
      </c>
      <c r="E123" s="13" t="s">
        <v>319</v>
      </c>
      <c r="F123" s="5" t="s">
        <v>361</v>
      </c>
      <c r="G123" s="14" t="s">
        <v>320</v>
      </c>
      <c r="H123" s="6" t="s">
        <v>321</v>
      </c>
      <c r="I123" s="6" t="s">
        <v>322</v>
      </c>
      <c r="J123" s="6" t="s">
        <v>354</v>
      </c>
      <c r="K123" s="19">
        <v>10000</v>
      </c>
      <c r="L123" s="19">
        <v>7900.3505920000007</v>
      </c>
      <c r="M123" s="7" t="s">
        <v>10</v>
      </c>
      <c r="N123" s="7" t="s">
        <v>10</v>
      </c>
      <c r="O123" s="7" t="s">
        <v>383</v>
      </c>
      <c r="P123" s="7" t="s">
        <v>10</v>
      </c>
      <c r="Q123" s="7" t="s">
        <v>10</v>
      </c>
      <c r="R123" s="7" t="s">
        <v>383</v>
      </c>
      <c r="S123" s="19">
        <f t="shared" si="6"/>
        <v>13333.333333333332</v>
      </c>
      <c r="T123" s="7" t="s">
        <v>3</v>
      </c>
      <c r="U123" s="19">
        <v>41</v>
      </c>
      <c r="V123" s="7" t="s">
        <v>387</v>
      </c>
      <c r="W123" s="19">
        <f t="shared" si="7"/>
        <v>1666.6666666666665</v>
      </c>
      <c r="X123" s="7" t="s">
        <v>386</v>
      </c>
      <c r="Y123" s="7" t="s">
        <v>10</v>
      </c>
      <c r="Z123" s="7" t="s">
        <v>383</v>
      </c>
      <c r="AA123" s="7" t="s">
        <v>10</v>
      </c>
      <c r="AB123" s="7" t="s">
        <v>383</v>
      </c>
      <c r="AC123" s="7" t="s">
        <v>10</v>
      </c>
      <c r="AD123" s="7" t="s">
        <v>383</v>
      </c>
      <c r="AE123" s="19">
        <f>K123/30*25</f>
        <v>8333.3333333333321</v>
      </c>
      <c r="AF123" s="7" t="s">
        <v>3</v>
      </c>
      <c r="AG123" s="19">
        <v>9350</v>
      </c>
      <c r="AH123" s="7" t="s">
        <v>3</v>
      </c>
      <c r="AI123" s="7" t="s">
        <v>10</v>
      </c>
      <c r="AJ123" s="7" t="s">
        <v>383</v>
      </c>
      <c r="AK123" s="19">
        <f t="shared" si="9"/>
        <v>650</v>
      </c>
      <c r="AL123" s="7" t="s">
        <v>387</v>
      </c>
      <c r="AM123" s="19">
        <f t="shared" si="10"/>
        <v>2401.2000000000003</v>
      </c>
      <c r="AN123" s="7" t="s">
        <v>4</v>
      </c>
      <c r="AO123" s="19">
        <v>600</v>
      </c>
      <c r="AP123" s="7" t="s">
        <v>3</v>
      </c>
      <c r="AQ123" s="7" t="s">
        <v>10</v>
      </c>
      <c r="AR123" s="7" t="s">
        <v>383</v>
      </c>
      <c r="AS123" s="7" t="s">
        <v>10</v>
      </c>
    </row>
    <row r="124" spans="1:45" s="15" customFormat="1" ht="22.5" customHeight="1">
      <c r="A124" s="17"/>
      <c r="B124" s="4" t="s">
        <v>5</v>
      </c>
      <c r="C124" s="4">
        <v>1</v>
      </c>
      <c r="D124" s="12" t="s">
        <v>319</v>
      </c>
      <c r="E124" s="13" t="s">
        <v>319</v>
      </c>
      <c r="F124" s="5" t="s">
        <v>361</v>
      </c>
      <c r="G124" s="14" t="s">
        <v>323</v>
      </c>
      <c r="H124" s="6" t="s">
        <v>324</v>
      </c>
      <c r="I124" s="6" t="s">
        <v>325</v>
      </c>
      <c r="J124" s="6" t="s">
        <v>353</v>
      </c>
      <c r="K124" s="19">
        <v>9800</v>
      </c>
      <c r="L124" s="19">
        <v>7757.4405920000008</v>
      </c>
      <c r="M124" s="7" t="s">
        <v>10</v>
      </c>
      <c r="N124" s="7" t="s">
        <v>10</v>
      </c>
      <c r="O124" s="7" t="s">
        <v>383</v>
      </c>
      <c r="P124" s="7" t="s">
        <v>10</v>
      </c>
      <c r="Q124" s="7" t="s">
        <v>10</v>
      </c>
      <c r="R124" s="7" t="s">
        <v>383</v>
      </c>
      <c r="S124" s="19">
        <f t="shared" si="6"/>
        <v>13066.666666666668</v>
      </c>
      <c r="T124" s="7" t="s">
        <v>3</v>
      </c>
      <c r="U124" s="19">
        <v>23</v>
      </c>
      <c r="V124" s="7" t="s">
        <v>387</v>
      </c>
      <c r="W124" s="19">
        <f t="shared" si="7"/>
        <v>1633.3333333333335</v>
      </c>
      <c r="X124" s="7" t="s">
        <v>386</v>
      </c>
      <c r="Y124" s="7" t="s">
        <v>10</v>
      </c>
      <c r="Z124" s="7" t="s">
        <v>383</v>
      </c>
      <c r="AA124" s="7" t="s">
        <v>10</v>
      </c>
      <c r="AB124" s="7" t="s">
        <v>383</v>
      </c>
      <c r="AC124" s="7" t="s">
        <v>10</v>
      </c>
      <c r="AD124" s="7" t="s">
        <v>383</v>
      </c>
      <c r="AE124" s="19">
        <f t="shared" ref="AE124:AE125" si="14">K124/30*15</f>
        <v>4900</v>
      </c>
      <c r="AF124" s="7" t="s">
        <v>3</v>
      </c>
      <c r="AG124" s="19">
        <v>9350</v>
      </c>
      <c r="AH124" s="7" t="s">
        <v>3</v>
      </c>
      <c r="AI124" s="7" t="s">
        <v>10</v>
      </c>
      <c r="AJ124" s="7" t="s">
        <v>383</v>
      </c>
      <c r="AK124" s="19">
        <f t="shared" si="9"/>
        <v>637</v>
      </c>
      <c r="AL124" s="7" t="s">
        <v>387</v>
      </c>
      <c r="AM124" s="19">
        <f t="shared" si="10"/>
        <v>2401.2000000000003</v>
      </c>
      <c r="AN124" s="7" t="s">
        <v>4</v>
      </c>
      <c r="AO124" s="19">
        <v>600</v>
      </c>
      <c r="AP124" s="7" t="s">
        <v>3</v>
      </c>
      <c r="AQ124" s="7" t="s">
        <v>10</v>
      </c>
      <c r="AR124" s="7" t="s">
        <v>383</v>
      </c>
      <c r="AS124" s="7" t="s">
        <v>10</v>
      </c>
    </row>
    <row r="125" spans="1:45" s="15" customFormat="1" ht="22.5" customHeight="1">
      <c r="A125" s="17"/>
      <c r="B125" s="4" t="s">
        <v>5</v>
      </c>
      <c r="C125" s="4">
        <v>1</v>
      </c>
      <c r="D125" s="12" t="s">
        <v>319</v>
      </c>
      <c r="E125" s="13" t="s">
        <v>319</v>
      </c>
      <c r="F125" s="5" t="s">
        <v>361</v>
      </c>
      <c r="G125" s="14" t="s">
        <v>326</v>
      </c>
      <c r="H125" s="6" t="s">
        <v>327</v>
      </c>
      <c r="I125" s="6" t="s">
        <v>328</v>
      </c>
      <c r="J125" s="6" t="s">
        <v>354</v>
      </c>
      <c r="K125" s="19">
        <v>7900</v>
      </c>
      <c r="L125" s="19">
        <v>6386.3238000000001</v>
      </c>
      <c r="M125" s="7" t="s">
        <v>10</v>
      </c>
      <c r="N125" s="7" t="s">
        <v>10</v>
      </c>
      <c r="O125" s="7" t="s">
        <v>383</v>
      </c>
      <c r="P125" s="7" t="s">
        <v>10</v>
      </c>
      <c r="Q125" s="7" t="s">
        <v>10</v>
      </c>
      <c r="R125" s="7" t="s">
        <v>383</v>
      </c>
      <c r="S125" s="19">
        <f t="shared" si="6"/>
        <v>10533.333333333332</v>
      </c>
      <c r="T125" s="7" t="s">
        <v>3</v>
      </c>
      <c r="U125" s="19">
        <v>23</v>
      </c>
      <c r="V125" s="7" t="s">
        <v>387</v>
      </c>
      <c r="W125" s="19">
        <f t="shared" si="7"/>
        <v>1316.6666666666665</v>
      </c>
      <c r="X125" s="7" t="s">
        <v>386</v>
      </c>
      <c r="Y125" s="7" t="s">
        <v>10</v>
      </c>
      <c r="Z125" s="7" t="s">
        <v>383</v>
      </c>
      <c r="AA125" s="7" t="s">
        <v>10</v>
      </c>
      <c r="AB125" s="7" t="s">
        <v>383</v>
      </c>
      <c r="AC125" s="7" t="s">
        <v>10</v>
      </c>
      <c r="AD125" s="7" t="s">
        <v>383</v>
      </c>
      <c r="AE125" s="19">
        <f t="shared" si="14"/>
        <v>3949.9999999999995</v>
      </c>
      <c r="AF125" s="7" t="s">
        <v>3</v>
      </c>
      <c r="AG125" s="19">
        <v>9350</v>
      </c>
      <c r="AH125" s="7" t="s">
        <v>3</v>
      </c>
      <c r="AI125" s="7" t="s">
        <v>10</v>
      </c>
      <c r="AJ125" s="7" t="s">
        <v>383</v>
      </c>
      <c r="AK125" s="19">
        <f t="shared" si="9"/>
        <v>513.5</v>
      </c>
      <c r="AL125" s="7" t="s">
        <v>387</v>
      </c>
      <c r="AM125" s="19">
        <f t="shared" si="10"/>
        <v>2401.2000000000003</v>
      </c>
      <c r="AN125" s="7" t="s">
        <v>4</v>
      </c>
      <c r="AO125" s="19">
        <v>600</v>
      </c>
      <c r="AP125" s="7" t="s">
        <v>3</v>
      </c>
      <c r="AQ125" s="7" t="s">
        <v>10</v>
      </c>
      <c r="AR125" s="7" t="s">
        <v>383</v>
      </c>
      <c r="AS125" s="7" t="s">
        <v>10</v>
      </c>
    </row>
    <row r="126" spans="1:45" s="15" customFormat="1" ht="22.5" customHeight="1">
      <c r="A126" s="17"/>
      <c r="B126" s="4" t="s">
        <v>5</v>
      </c>
      <c r="C126" s="4">
        <v>1</v>
      </c>
      <c r="D126" s="12" t="s">
        <v>319</v>
      </c>
      <c r="E126" s="13" t="s">
        <v>319</v>
      </c>
      <c r="F126" s="5" t="s">
        <v>361</v>
      </c>
      <c r="G126" s="14" t="s">
        <v>329</v>
      </c>
      <c r="H126" s="6"/>
      <c r="I126" s="6" t="s">
        <v>330</v>
      </c>
      <c r="J126" s="6" t="s">
        <v>353</v>
      </c>
      <c r="K126" s="19">
        <v>6100</v>
      </c>
      <c r="L126" s="19">
        <v>5293.6786959999999</v>
      </c>
      <c r="M126" s="7" t="s">
        <v>10</v>
      </c>
      <c r="N126" s="7" t="s">
        <v>10</v>
      </c>
      <c r="O126" s="7" t="s">
        <v>383</v>
      </c>
      <c r="P126" s="7" t="s">
        <v>10</v>
      </c>
      <c r="Q126" s="7" t="s">
        <v>10</v>
      </c>
      <c r="R126" s="7" t="s">
        <v>383</v>
      </c>
      <c r="S126" s="19">
        <f t="shared" si="6"/>
        <v>8133.3333333333339</v>
      </c>
      <c r="T126" s="7" t="s">
        <v>3</v>
      </c>
      <c r="U126" s="19">
        <v>23</v>
      </c>
      <c r="V126" s="7" t="s">
        <v>387</v>
      </c>
      <c r="W126" s="19">
        <f t="shared" si="7"/>
        <v>1016.6666666666667</v>
      </c>
      <c r="X126" s="7" t="s">
        <v>386</v>
      </c>
      <c r="Y126" s="7" t="s">
        <v>10</v>
      </c>
      <c r="Z126" s="7" t="s">
        <v>383</v>
      </c>
      <c r="AA126" s="7" t="s">
        <v>10</v>
      </c>
      <c r="AB126" s="7" t="s">
        <v>383</v>
      </c>
      <c r="AC126" s="7" t="s">
        <v>10</v>
      </c>
      <c r="AD126" s="7" t="s">
        <v>383</v>
      </c>
      <c r="AE126" s="19">
        <v>0</v>
      </c>
      <c r="AF126" s="7" t="s">
        <v>3</v>
      </c>
      <c r="AG126" s="19">
        <v>9350</v>
      </c>
      <c r="AH126" s="7" t="s">
        <v>3</v>
      </c>
      <c r="AI126" s="7" t="s">
        <v>10</v>
      </c>
      <c r="AJ126" s="7" t="s">
        <v>383</v>
      </c>
      <c r="AK126" s="19">
        <f t="shared" si="9"/>
        <v>396.5</v>
      </c>
      <c r="AL126" s="7" t="s">
        <v>387</v>
      </c>
      <c r="AM126" s="19">
        <f t="shared" si="10"/>
        <v>2401.2000000000003</v>
      </c>
      <c r="AN126" s="7" t="s">
        <v>4</v>
      </c>
      <c r="AO126" s="19">
        <v>600</v>
      </c>
      <c r="AP126" s="7" t="s">
        <v>3</v>
      </c>
      <c r="AQ126" s="7" t="s">
        <v>10</v>
      </c>
      <c r="AR126" s="7" t="s">
        <v>383</v>
      </c>
      <c r="AS126" s="7" t="s">
        <v>10</v>
      </c>
    </row>
    <row r="127" spans="1:45" s="15" customFormat="1" ht="22.5" customHeight="1">
      <c r="A127" s="17"/>
      <c r="B127" s="4" t="s">
        <v>5</v>
      </c>
      <c r="C127" s="4">
        <v>1</v>
      </c>
      <c r="D127" s="12" t="s">
        <v>319</v>
      </c>
      <c r="E127" s="13" t="s">
        <v>319</v>
      </c>
      <c r="F127" s="5" t="s">
        <v>361</v>
      </c>
      <c r="G127" s="14" t="s">
        <v>281</v>
      </c>
      <c r="H127" s="6" t="s">
        <v>331</v>
      </c>
      <c r="I127" s="6" t="s">
        <v>332</v>
      </c>
      <c r="J127" s="6" t="s">
        <v>353</v>
      </c>
      <c r="K127" s="19">
        <v>6100</v>
      </c>
      <c r="L127" s="19">
        <v>5293.6786959999999</v>
      </c>
      <c r="M127" s="7" t="s">
        <v>10</v>
      </c>
      <c r="N127" s="7" t="s">
        <v>10</v>
      </c>
      <c r="O127" s="7" t="s">
        <v>383</v>
      </c>
      <c r="P127" s="7" t="s">
        <v>10</v>
      </c>
      <c r="Q127" s="7" t="s">
        <v>10</v>
      </c>
      <c r="R127" s="7" t="s">
        <v>383</v>
      </c>
      <c r="S127" s="19">
        <f t="shared" si="6"/>
        <v>8133.3333333333339</v>
      </c>
      <c r="T127" s="7" t="s">
        <v>3</v>
      </c>
      <c r="U127" s="19">
        <v>0</v>
      </c>
      <c r="V127" s="7" t="s">
        <v>387</v>
      </c>
      <c r="W127" s="19">
        <f t="shared" si="7"/>
        <v>1016.6666666666667</v>
      </c>
      <c r="X127" s="7" t="s">
        <v>386</v>
      </c>
      <c r="Y127" s="7" t="s">
        <v>10</v>
      </c>
      <c r="Z127" s="7" t="s">
        <v>383</v>
      </c>
      <c r="AA127" s="7" t="s">
        <v>10</v>
      </c>
      <c r="AB127" s="7" t="s">
        <v>383</v>
      </c>
      <c r="AC127" s="7" t="s">
        <v>10</v>
      </c>
      <c r="AD127" s="7" t="s">
        <v>383</v>
      </c>
      <c r="AE127" s="19">
        <v>0</v>
      </c>
      <c r="AF127" s="7" t="s">
        <v>3</v>
      </c>
      <c r="AG127" s="19">
        <v>9350</v>
      </c>
      <c r="AH127" s="7" t="s">
        <v>3</v>
      </c>
      <c r="AI127" s="7" t="s">
        <v>10</v>
      </c>
      <c r="AJ127" s="7" t="s">
        <v>383</v>
      </c>
      <c r="AK127" s="19">
        <f t="shared" si="9"/>
        <v>396.5</v>
      </c>
      <c r="AL127" s="7" t="s">
        <v>387</v>
      </c>
      <c r="AM127" s="19">
        <f t="shared" si="10"/>
        <v>2401.2000000000003</v>
      </c>
      <c r="AN127" s="7" t="s">
        <v>4</v>
      </c>
      <c r="AO127" s="19">
        <v>600</v>
      </c>
      <c r="AP127" s="7" t="s">
        <v>3</v>
      </c>
      <c r="AQ127" s="7" t="s">
        <v>10</v>
      </c>
      <c r="AR127" s="7" t="s">
        <v>383</v>
      </c>
      <c r="AS127" s="7" t="s">
        <v>10</v>
      </c>
    </row>
    <row r="128" spans="1:45" s="15" customFormat="1" ht="22.5" customHeight="1">
      <c r="A128" s="17"/>
      <c r="B128" s="4" t="s">
        <v>5</v>
      </c>
      <c r="C128" s="4" t="s">
        <v>439</v>
      </c>
      <c r="D128" s="12" t="s">
        <v>333</v>
      </c>
      <c r="E128" s="13" t="s">
        <v>333</v>
      </c>
      <c r="F128" s="5" t="s">
        <v>358</v>
      </c>
      <c r="G128" s="14" t="s">
        <v>191</v>
      </c>
      <c r="H128" s="6" t="s">
        <v>334</v>
      </c>
      <c r="I128" s="6" t="s">
        <v>335</v>
      </c>
      <c r="J128" s="6" t="s">
        <v>354</v>
      </c>
      <c r="K128" s="19">
        <v>29800</v>
      </c>
      <c r="L128" s="19">
        <v>21942.550810000001</v>
      </c>
      <c r="M128" s="7" t="s">
        <v>10</v>
      </c>
      <c r="N128" s="7" t="s">
        <v>10</v>
      </c>
      <c r="O128" s="7" t="s">
        <v>383</v>
      </c>
      <c r="P128" s="7" t="s">
        <v>10</v>
      </c>
      <c r="Q128" s="7" t="s">
        <v>10</v>
      </c>
      <c r="R128" s="7" t="s">
        <v>383</v>
      </c>
      <c r="S128" s="19">
        <f t="shared" si="6"/>
        <v>39733.333333333336</v>
      </c>
      <c r="T128" s="7" t="s">
        <v>3</v>
      </c>
      <c r="U128" s="19">
        <v>27.5</v>
      </c>
      <c r="V128" s="7" t="s">
        <v>387</v>
      </c>
      <c r="W128" s="19">
        <f t="shared" si="7"/>
        <v>4966.666666666667</v>
      </c>
      <c r="X128" s="7" t="s">
        <v>386</v>
      </c>
      <c r="Y128" s="7" t="s">
        <v>10</v>
      </c>
      <c r="Z128" s="7" t="s">
        <v>383</v>
      </c>
      <c r="AA128" s="7" t="s">
        <v>10</v>
      </c>
      <c r="AB128" s="7" t="s">
        <v>383</v>
      </c>
      <c r="AC128" s="7" t="s">
        <v>10</v>
      </c>
      <c r="AD128" s="7" t="s">
        <v>383</v>
      </c>
      <c r="AE128" s="19">
        <f>K128/30*20</f>
        <v>19866.666666666668</v>
      </c>
      <c r="AF128" s="7" t="s">
        <v>3</v>
      </c>
      <c r="AG128" s="19">
        <v>9350</v>
      </c>
      <c r="AH128" s="7" t="s">
        <v>3</v>
      </c>
      <c r="AI128" s="7" t="s">
        <v>10</v>
      </c>
      <c r="AJ128" s="7" t="s">
        <v>383</v>
      </c>
      <c r="AK128" s="19">
        <f t="shared" si="9"/>
        <v>1560.7800000000002</v>
      </c>
      <c r="AL128" s="7" t="s">
        <v>387</v>
      </c>
      <c r="AM128" s="19">
        <f t="shared" si="10"/>
        <v>2401.2000000000003</v>
      </c>
      <c r="AN128" s="7" t="s">
        <v>4</v>
      </c>
      <c r="AO128" s="19">
        <v>600</v>
      </c>
      <c r="AP128" s="7" t="s">
        <v>3</v>
      </c>
      <c r="AQ128" s="7" t="s">
        <v>10</v>
      </c>
      <c r="AR128" s="7" t="s">
        <v>383</v>
      </c>
      <c r="AS128" s="7" t="s">
        <v>10</v>
      </c>
    </row>
    <row r="129" spans="1:45" s="15" customFormat="1" ht="22.5" customHeight="1">
      <c r="A129" s="17"/>
      <c r="B129" s="4" t="s">
        <v>5</v>
      </c>
      <c r="C129" s="4" t="s">
        <v>439</v>
      </c>
      <c r="D129" s="12" t="s">
        <v>333</v>
      </c>
      <c r="E129" s="13" t="s">
        <v>333</v>
      </c>
      <c r="F129" s="6" t="s">
        <v>355</v>
      </c>
      <c r="G129" s="14" t="s">
        <v>336</v>
      </c>
      <c r="H129" s="6" t="s">
        <v>289</v>
      </c>
      <c r="I129" s="6" t="s">
        <v>27</v>
      </c>
      <c r="J129" s="6" t="s">
        <v>354</v>
      </c>
      <c r="K129" s="19">
        <v>29000</v>
      </c>
      <c r="L129" s="19">
        <v>21330.710809999997</v>
      </c>
      <c r="M129" s="7" t="s">
        <v>10</v>
      </c>
      <c r="N129" s="7" t="s">
        <v>10</v>
      </c>
      <c r="O129" s="7" t="s">
        <v>383</v>
      </c>
      <c r="P129" s="7" t="s">
        <v>10</v>
      </c>
      <c r="Q129" s="7" t="s">
        <v>10</v>
      </c>
      <c r="R129" s="7" t="s">
        <v>383</v>
      </c>
      <c r="S129" s="19">
        <f t="shared" si="6"/>
        <v>38666.666666666664</v>
      </c>
      <c r="T129" s="7" t="s">
        <v>3</v>
      </c>
      <c r="U129" s="19">
        <v>23</v>
      </c>
      <c r="V129" s="7" t="s">
        <v>387</v>
      </c>
      <c r="W129" s="19">
        <f t="shared" si="7"/>
        <v>4833.333333333333</v>
      </c>
      <c r="X129" s="7" t="s">
        <v>386</v>
      </c>
      <c r="Y129" s="7" t="s">
        <v>10</v>
      </c>
      <c r="Z129" s="7" t="s">
        <v>383</v>
      </c>
      <c r="AA129" s="7" t="s">
        <v>10</v>
      </c>
      <c r="AB129" s="7" t="s">
        <v>383</v>
      </c>
      <c r="AC129" s="7" t="s">
        <v>10</v>
      </c>
      <c r="AD129" s="7" t="s">
        <v>383</v>
      </c>
      <c r="AE129" s="19">
        <f t="shared" ref="AE129" si="15">K129/30*15</f>
        <v>14500</v>
      </c>
      <c r="AF129" s="7" t="s">
        <v>3</v>
      </c>
      <c r="AG129" s="19">
        <v>9350</v>
      </c>
      <c r="AH129" s="7" t="s">
        <v>3</v>
      </c>
      <c r="AI129" s="7" t="s">
        <v>10</v>
      </c>
      <c r="AJ129" s="7" t="s">
        <v>383</v>
      </c>
      <c r="AK129" s="19">
        <f t="shared" si="9"/>
        <v>1560.7800000000002</v>
      </c>
      <c r="AL129" s="7" t="s">
        <v>387</v>
      </c>
      <c r="AM129" s="19">
        <f t="shared" si="10"/>
        <v>2401.2000000000003</v>
      </c>
      <c r="AN129" s="7" t="s">
        <v>4</v>
      </c>
      <c r="AO129" s="19">
        <v>600</v>
      </c>
      <c r="AP129" s="7" t="s">
        <v>3</v>
      </c>
      <c r="AQ129" s="7" t="s">
        <v>10</v>
      </c>
      <c r="AR129" s="7" t="s">
        <v>383</v>
      </c>
      <c r="AS129" s="7" t="s">
        <v>10</v>
      </c>
    </row>
    <row r="130" spans="1:45" s="8" customFormat="1" ht="22.5" customHeight="1">
      <c r="A130" s="17"/>
      <c r="B130" s="4" t="s">
        <v>5</v>
      </c>
      <c r="C130" s="4" t="s">
        <v>439</v>
      </c>
      <c r="D130" s="12" t="s">
        <v>333</v>
      </c>
      <c r="E130" s="13" t="s">
        <v>333</v>
      </c>
      <c r="F130" s="6" t="s">
        <v>355</v>
      </c>
      <c r="G130" s="14" t="s">
        <v>337</v>
      </c>
      <c r="H130" s="6" t="s">
        <v>338</v>
      </c>
      <c r="I130" s="6" t="s">
        <v>315</v>
      </c>
      <c r="J130" s="6" t="s">
        <v>354</v>
      </c>
      <c r="K130" s="19">
        <v>20600</v>
      </c>
      <c r="L130" s="19">
        <v>15120.209695999998</v>
      </c>
      <c r="M130" s="7" t="s">
        <v>10</v>
      </c>
      <c r="N130" s="7" t="s">
        <v>10</v>
      </c>
      <c r="O130" s="7" t="s">
        <v>383</v>
      </c>
      <c r="P130" s="7" t="s">
        <v>10</v>
      </c>
      <c r="Q130" s="7" t="s">
        <v>10</v>
      </c>
      <c r="R130" s="7" t="s">
        <v>383</v>
      </c>
      <c r="S130" s="19">
        <f t="shared" si="6"/>
        <v>27466.666666666664</v>
      </c>
      <c r="T130" s="7" t="s">
        <v>3</v>
      </c>
      <c r="U130" s="19">
        <v>0</v>
      </c>
      <c r="V130" s="7" t="s">
        <v>387</v>
      </c>
      <c r="W130" s="19">
        <f t="shared" si="7"/>
        <v>3433.333333333333</v>
      </c>
      <c r="X130" s="7" t="s">
        <v>386</v>
      </c>
      <c r="Y130" s="7" t="s">
        <v>10</v>
      </c>
      <c r="Z130" s="7" t="s">
        <v>383</v>
      </c>
      <c r="AA130" s="7" t="s">
        <v>10</v>
      </c>
      <c r="AB130" s="7" t="s">
        <v>383</v>
      </c>
      <c r="AC130" s="7" t="s">
        <v>10</v>
      </c>
      <c r="AD130" s="7" t="s">
        <v>383</v>
      </c>
      <c r="AE130" s="19">
        <v>0</v>
      </c>
      <c r="AF130" s="7" t="s">
        <v>3</v>
      </c>
      <c r="AG130" s="19">
        <v>9350</v>
      </c>
      <c r="AH130" s="7" t="s">
        <v>3</v>
      </c>
      <c r="AI130" s="7" t="s">
        <v>10</v>
      </c>
      <c r="AJ130" s="7" t="s">
        <v>383</v>
      </c>
      <c r="AK130" s="19">
        <v>1300</v>
      </c>
      <c r="AL130" s="7" t="s">
        <v>387</v>
      </c>
      <c r="AM130" s="19">
        <f t="shared" si="10"/>
        <v>2401.2000000000003</v>
      </c>
      <c r="AN130" s="7" t="s">
        <v>4</v>
      </c>
      <c r="AO130" s="19">
        <v>600</v>
      </c>
      <c r="AP130" s="7" t="s">
        <v>3</v>
      </c>
      <c r="AQ130" s="7" t="s">
        <v>10</v>
      </c>
      <c r="AR130" s="7" t="s">
        <v>383</v>
      </c>
      <c r="AS130" s="7" t="s">
        <v>10</v>
      </c>
    </row>
    <row r="131" spans="1:45" s="15" customFormat="1" ht="22.5" customHeight="1">
      <c r="A131" s="17"/>
      <c r="B131" s="4" t="s">
        <v>5</v>
      </c>
      <c r="C131" s="4" t="s">
        <v>439</v>
      </c>
      <c r="D131" s="12" t="s">
        <v>333</v>
      </c>
      <c r="E131" s="13" t="s">
        <v>333</v>
      </c>
      <c r="F131" s="5" t="s">
        <v>360</v>
      </c>
      <c r="G131" s="14" t="s">
        <v>121</v>
      </c>
      <c r="H131" s="6" t="s">
        <v>306</v>
      </c>
      <c r="I131" s="6" t="s">
        <v>339</v>
      </c>
      <c r="J131" s="6" t="s">
        <v>354</v>
      </c>
      <c r="K131" s="19">
        <v>20000</v>
      </c>
      <c r="L131" s="19">
        <v>14712.119696000002</v>
      </c>
      <c r="M131" s="7" t="s">
        <v>10</v>
      </c>
      <c r="N131" s="7" t="s">
        <v>10</v>
      </c>
      <c r="O131" s="7" t="s">
        <v>383</v>
      </c>
      <c r="P131" s="7" t="s">
        <v>10</v>
      </c>
      <c r="Q131" s="7" t="s">
        <v>10</v>
      </c>
      <c r="R131" s="7" t="s">
        <v>383</v>
      </c>
      <c r="S131" s="19">
        <f t="shared" si="6"/>
        <v>26666.666666666664</v>
      </c>
      <c r="T131" s="7" t="s">
        <v>3</v>
      </c>
      <c r="U131" s="19">
        <v>41</v>
      </c>
      <c r="V131" s="7" t="s">
        <v>387</v>
      </c>
      <c r="W131" s="19">
        <f t="shared" si="7"/>
        <v>3333.333333333333</v>
      </c>
      <c r="X131" s="7" t="s">
        <v>386</v>
      </c>
      <c r="Y131" s="7" t="s">
        <v>10</v>
      </c>
      <c r="Z131" s="7" t="s">
        <v>383</v>
      </c>
      <c r="AA131" s="7" t="s">
        <v>10</v>
      </c>
      <c r="AB131" s="7" t="s">
        <v>383</v>
      </c>
      <c r="AC131" s="7" t="s">
        <v>10</v>
      </c>
      <c r="AD131" s="7" t="s">
        <v>383</v>
      </c>
      <c r="AE131" s="19">
        <f>K131/30*25</f>
        <v>16666.666666666664</v>
      </c>
      <c r="AF131" s="7" t="s">
        <v>3</v>
      </c>
      <c r="AG131" s="19">
        <v>9350</v>
      </c>
      <c r="AH131" s="7" t="s">
        <v>3</v>
      </c>
      <c r="AI131" s="7" t="s">
        <v>10</v>
      </c>
      <c r="AJ131" s="7" t="s">
        <v>383</v>
      </c>
      <c r="AK131" s="19">
        <f t="shared" si="9"/>
        <v>1300</v>
      </c>
      <c r="AL131" s="7" t="s">
        <v>387</v>
      </c>
      <c r="AM131" s="19">
        <f t="shared" si="10"/>
        <v>2401.2000000000003</v>
      </c>
      <c r="AN131" s="7" t="s">
        <v>4</v>
      </c>
      <c r="AO131" s="19">
        <v>600</v>
      </c>
      <c r="AP131" s="7" t="s">
        <v>3</v>
      </c>
      <c r="AQ131" s="7" t="s">
        <v>10</v>
      </c>
      <c r="AR131" s="7" t="s">
        <v>383</v>
      </c>
      <c r="AS131" s="7" t="s">
        <v>10</v>
      </c>
    </row>
    <row r="132" spans="1:45" s="8" customFormat="1" ht="22.5" customHeight="1">
      <c r="A132" s="17"/>
      <c r="B132" s="4" t="s">
        <v>5</v>
      </c>
      <c r="C132" s="4" t="s">
        <v>439</v>
      </c>
      <c r="D132" s="12" t="s">
        <v>333</v>
      </c>
      <c r="E132" s="13" t="s">
        <v>333</v>
      </c>
      <c r="F132" s="5" t="s">
        <v>358</v>
      </c>
      <c r="G132" s="14" t="s">
        <v>212</v>
      </c>
      <c r="H132" s="6" t="s">
        <v>340</v>
      </c>
      <c r="I132" s="6" t="s">
        <v>341</v>
      </c>
      <c r="J132" s="6" t="s">
        <v>354</v>
      </c>
      <c r="K132" s="19">
        <v>18400</v>
      </c>
      <c r="L132" s="19">
        <v>13623.879696</v>
      </c>
      <c r="M132" s="7" t="s">
        <v>10</v>
      </c>
      <c r="N132" s="7" t="s">
        <v>10</v>
      </c>
      <c r="O132" s="7" t="s">
        <v>383</v>
      </c>
      <c r="P132" s="7" t="s">
        <v>10</v>
      </c>
      <c r="Q132" s="7" t="s">
        <v>10</v>
      </c>
      <c r="R132" s="7" t="s">
        <v>383</v>
      </c>
      <c r="S132" s="19">
        <f t="shared" si="6"/>
        <v>24533.333333333336</v>
      </c>
      <c r="T132" s="7" t="s">
        <v>3</v>
      </c>
      <c r="U132" s="19">
        <v>41</v>
      </c>
      <c r="V132" s="7" t="s">
        <v>387</v>
      </c>
      <c r="W132" s="19">
        <f t="shared" si="7"/>
        <v>3066.666666666667</v>
      </c>
      <c r="X132" s="7" t="s">
        <v>386</v>
      </c>
      <c r="Y132" s="7" t="s">
        <v>10</v>
      </c>
      <c r="Z132" s="7" t="s">
        <v>383</v>
      </c>
      <c r="AA132" s="7" t="s">
        <v>10</v>
      </c>
      <c r="AB132" s="7" t="s">
        <v>383</v>
      </c>
      <c r="AC132" s="7" t="s">
        <v>10</v>
      </c>
      <c r="AD132" s="7" t="s">
        <v>383</v>
      </c>
      <c r="AE132" s="19">
        <f>K132/30*25</f>
        <v>15333.333333333334</v>
      </c>
      <c r="AF132" s="7" t="s">
        <v>3</v>
      </c>
      <c r="AG132" s="19">
        <v>9350</v>
      </c>
      <c r="AH132" s="7" t="s">
        <v>3</v>
      </c>
      <c r="AI132" s="7" t="s">
        <v>10</v>
      </c>
      <c r="AJ132" s="7" t="s">
        <v>383</v>
      </c>
      <c r="AK132" s="19">
        <v>500</v>
      </c>
      <c r="AL132" s="7" t="s">
        <v>387</v>
      </c>
      <c r="AM132" s="19">
        <f t="shared" si="10"/>
        <v>2401.2000000000003</v>
      </c>
      <c r="AN132" s="7" t="s">
        <v>4</v>
      </c>
      <c r="AO132" s="19">
        <v>600</v>
      </c>
      <c r="AP132" s="7" t="s">
        <v>3</v>
      </c>
      <c r="AQ132" s="7" t="s">
        <v>10</v>
      </c>
      <c r="AR132" s="7" t="s">
        <v>383</v>
      </c>
      <c r="AS132" s="7" t="s">
        <v>10</v>
      </c>
    </row>
    <row r="133" spans="1:45" s="15" customFormat="1" ht="22.5" customHeight="1">
      <c r="A133" s="17"/>
      <c r="B133" s="4" t="s">
        <v>5</v>
      </c>
      <c r="C133" s="4" t="s">
        <v>439</v>
      </c>
      <c r="D133" s="12" t="s">
        <v>333</v>
      </c>
      <c r="E133" s="13" t="s">
        <v>333</v>
      </c>
      <c r="F133" s="5" t="s">
        <v>360</v>
      </c>
      <c r="G133" s="14" t="s">
        <v>231</v>
      </c>
      <c r="H133" s="6" t="s">
        <v>342</v>
      </c>
      <c r="I133" s="6" t="s">
        <v>54</v>
      </c>
      <c r="J133" s="6" t="s">
        <v>354</v>
      </c>
      <c r="K133" s="19">
        <v>16400</v>
      </c>
      <c r="L133" s="19">
        <v>12263.579696000001</v>
      </c>
      <c r="M133" s="7" t="s">
        <v>10</v>
      </c>
      <c r="N133" s="7" t="s">
        <v>10</v>
      </c>
      <c r="O133" s="7" t="s">
        <v>383</v>
      </c>
      <c r="P133" s="7" t="s">
        <v>10</v>
      </c>
      <c r="Q133" s="7" t="s">
        <v>10</v>
      </c>
      <c r="R133" s="7" t="s">
        <v>383</v>
      </c>
      <c r="S133" s="19">
        <f t="shared" si="6"/>
        <v>21866.666666666664</v>
      </c>
      <c r="T133" s="7" t="s">
        <v>3</v>
      </c>
      <c r="U133" s="19">
        <v>23</v>
      </c>
      <c r="V133" s="7" t="s">
        <v>387</v>
      </c>
      <c r="W133" s="19">
        <f t="shared" si="7"/>
        <v>2733.333333333333</v>
      </c>
      <c r="X133" s="7" t="s">
        <v>386</v>
      </c>
      <c r="Y133" s="7" t="s">
        <v>10</v>
      </c>
      <c r="Z133" s="7" t="s">
        <v>383</v>
      </c>
      <c r="AA133" s="7" t="s">
        <v>10</v>
      </c>
      <c r="AB133" s="7" t="s">
        <v>383</v>
      </c>
      <c r="AC133" s="7" t="s">
        <v>10</v>
      </c>
      <c r="AD133" s="7" t="s">
        <v>383</v>
      </c>
      <c r="AE133" s="19">
        <f t="shared" ref="AE133" si="16">K133/30*15</f>
        <v>8200</v>
      </c>
      <c r="AF133" s="7" t="s">
        <v>3</v>
      </c>
      <c r="AG133" s="19">
        <v>9350</v>
      </c>
      <c r="AH133" s="7" t="s">
        <v>3</v>
      </c>
      <c r="AI133" s="7" t="s">
        <v>10</v>
      </c>
      <c r="AJ133" s="7" t="s">
        <v>383</v>
      </c>
      <c r="AK133" s="19">
        <f t="shared" si="9"/>
        <v>1066</v>
      </c>
      <c r="AL133" s="7" t="s">
        <v>387</v>
      </c>
      <c r="AM133" s="19">
        <f t="shared" si="10"/>
        <v>2401.2000000000003</v>
      </c>
      <c r="AN133" s="7" t="s">
        <v>4</v>
      </c>
      <c r="AO133" s="19">
        <v>600</v>
      </c>
      <c r="AP133" s="7" t="s">
        <v>3</v>
      </c>
      <c r="AQ133" s="7" t="s">
        <v>10</v>
      </c>
      <c r="AR133" s="7" t="s">
        <v>383</v>
      </c>
      <c r="AS133" s="7" t="s">
        <v>10</v>
      </c>
    </row>
    <row r="134" spans="1:45" s="8" customFormat="1" ht="22.5" customHeight="1">
      <c r="A134" s="17"/>
      <c r="B134" s="4" t="s">
        <v>5</v>
      </c>
      <c r="C134" s="4" t="s">
        <v>439</v>
      </c>
      <c r="D134" s="12" t="s">
        <v>333</v>
      </c>
      <c r="E134" s="13" t="s">
        <v>333</v>
      </c>
      <c r="F134" s="5" t="s">
        <v>357</v>
      </c>
      <c r="G134" s="14" t="s">
        <v>212</v>
      </c>
      <c r="H134" s="6" t="s">
        <v>133</v>
      </c>
      <c r="I134" s="6" t="s">
        <v>343</v>
      </c>
      <c r="J134" s="6" t="s">
        <v>354</v>
      </c>
      <c r="K134" s="19">
        <v>16100</v>
      </c>
      <c r="L134" s="19">
        <v>12059.534696000001</v>
      </c>
      <c r="M134" s="7" t="s">
        <v>10</v>
      </c>
      <c r="N134" s="7" t="s">
        <v>10</v>
      </c>
      <c r="O134" s="7" t="s">
        <v>383</v>
      </c>
      <c r="P134" s="7" t="s">
        <v>10</v>
      </c>
      <c r="Q134" s="7" t="s">
        <v>10</v>
      </c>
      <c r="R134" s="7" t="s">
        <v>383</v>
      </c>
      <c r="S134" s="19">
        <f t="shared" si="6"/>
        <v>21466.666666666664</v>
      </c>
      <c r="T134" s="7" t="s">
        <v>3</v>
      </c>
      <c r="U134" s="19">
        <v>27.5</v>
      </c>
      <c r="V134" s="7" t="s">
        <v>387</v>
      </c>
      <c r="W134" s="19">
        <f t="shared" si="7"/>
        <v>2683.333333333333</v>
      </c>
      <c r="X134" s="7" t="s">
        <v>386</v>
      </c>
      <c r="Y134" s="7" t="s">
        <v>10</v>
      </c>
      <c r="Z134" s="7" t="s">
        <v>383</v>
      </c>
      <c r="AA134" s="7" t="s">
        <v>10</v>
      </c>
      <c r="AB134" s="7" t="s">
        <v>383</v>
      </c>
      <c r="AC134" s="7" t="s">
        <v>10</v>
      </c>
      <c r="AD134" s="7" t="s">
        <v>383</v>
      </c>
      <c r="AE134" s="19">
        <f>K134/30*20</f>
        <v>10733.333333333332</v>
      </c>
      <c r="AF134" s="7" t="s">
        <v>3</v>
      </c>
      <c r="AG134" s="19">
        <v>9350</v>
      </c>
      <c r="AH134" s="7" t="s">
        <v>3</v>
      </c>
      <c r="AI134" s="7" t="s">
        <v>10</v>
      </c>
      <c r="AJ134" s="7" t="s">
        <v>383</v>
      </c>
      <c r="AK134" s="19">
        <f t="shared" si="9"/>
        <v>1046.5</v>
      </c>
      <c r="AL134" s="7" t="s">
        <v>387</v>
      </c>
      <c r="AM134" s="19">
        <f t="shared" si="10"/>
        <v>2401.2000000000003</v>
      </c>
      <c r="AN134" s="7" t="s">
        <v>4</v>
      </c>
      <c r="AO134" s="19">
        <v>600</v>
      </c>
      <c r="AP134" s="7" t="s">
        <v>3</v>
      </c>
      <c r="AQ134" s="7" t="s">
        <v>10</v>
      </c>
      <c r="AR134" s="7" t="s">
        <v>383</v>
      </c>
      <c r="AS134" s="7" t="s">
        <v>10</v>
      </c>
    </row>
    <row r="135" spans="1:45" s="8" customFormat="1" ht="22.5" customHeight="1">
      <c r="A135" s="17"/>
      <c r="B135" s="4" t="s">
        <v>5</v>
      </c>
      <c r="C135" s="4" t="s">
        <v>439</v>
      </c>
      <c r="D135" s="12" t="s">
        <v>345</v>
      </c>
      <c r="E135" s="13" t="s">
        <v>344</v>
      </c>
      <c r="F135" s="5" t="s">
        <v>361</v>
      </c>
      <c r="G135" s="14" t="s">
        <v>346</v>
      </c>
      <c r="H135" s="6" t="s">
        <v>347</v>
      </c>
      <c r="I135" s="6" t="s">
        <v>348</v>
      </c>
      <c r="J135" s="6" t="s">
        <v>354</v>
      </c>
      <c r="K135" s="19">
        <v>13800</v>
      </c>
      <c r="L135" s="19">
        <v>10495.189695999999</v>
      </c>
      <c r="M135" s="7" t="s">
        <v>10</v>
      </c>
      <c r="N135" s="7" t="s">
        <v>10</v>
      </c>
      <c r="O135" s="7" t="s">
        <v>383</v>
      </c>
      <c r="P135" s="7" t="s">
        <v>10</v>
      </c>
      <c r="Q135" s="7" t="s">
        <v>10</v>
      </c>
      <c r="R135" s="7" t="s">
        <v>383</v>
      </c>
      <c r="S135" s="19">
        <f t="shared" si="6"/>
        <v>18400</v>
      </c>
      <c r="T135" s="7" t="s">
        <v>3</v>
      </c>
      <c r="U135" s="19">
        <v>41</v>
      </c>
      <c r="V135" s="7" t="s">
        <v>387</v>
      </c>
      <c r="W135" s="19">
        <f t="shared" si="7"/>
        <v>2300</v>
      </c>
      <c r="X135" s="7" t="s">
        <v>386</v>
      </c>
      <c r="Y135" s="7" t="s">
        <v>10</v>
      </c>
      <c r="Z135" s="7" t="s">
        <v>383</v>
      </c>
      <c r="AA135" s="7" t="s">
        <v>10</v>
      </c>
      <c r="AB135" s="7" t="s">
        <v>383</v>
      </c>
      <c r="AC135" s="7" t="s">
        <v>10</v>
      </c>
      <c r="AD135" s="7" t="s">
        <v>383</v>
      </c>
      <c r="AE135" s="19">
        <f>K135/30*25</f>
        <v>11500</v>
      </c>
      <c r="AF135" s="7" t="s">
        <v>3</v>
      </c>
      <c r="AG135" s="19">
        <v>9350</v>
      </c>
      <c r="AH135" s="7" t="s">
        <v>3</v>
      </c>
      <c r="AI135" s="7" t="s">
        <v>10</v>
      </c>
      <c r="AJ135" s="7" t="s">
        <v>383</v>
      </c>
      <c r="AK135" s="19">
        <f t="shared" si="9"/>
        <v>897</v>
      </c>
      <c r="AL135" s="7" t="s">
        <v>387</v>
      </c>
      <c r="AM135" s="19">
        <f t="shared" si="10"/>
        <v>2401.2000000000003</v>
      </c>
      <c r="AN135" s="7" t="s">
        <v>4</v>
      </c>
      <c r="AO135" s="19">
        <v>600</v>
      </c>
      <c r="AP135" s="7" t="s">
        <v>3</v>
      </c>
      <c r="AQ135" s="7" t="s">
        <v>10</v>
      </c>
      <c r="AR135" s="7" t="s">
        <v>383</v>
      </c>
      <c r="AS135" s="7" t="s">
        <v>10</v>
      </c>
    </row>
    <row r="136" spans="1:45" s="8" customFormat="1" ht="22.5" customHeight="1">
      <c r="A136" s="17"/>
      <c r="B136" s="4" t="s">
        <v>5</v>
      </c>
      <c r="C136" s="4" t="s">
        <v>439</v>
      </c>
      <c r="D136" s="12" t="s">
        <v>333</v>
      </c>
      <c r="E136" s="12" t="s">
        <v>333</v>
      </c>
      <c r="F136" s="12" t="s">
        <v>356</v>
      </c>
      <c r="G136" s="6" t="s">
        <v>440</v>
      </c>
      <c r="H136" s="6" t="s">
        <v>274</v>
      </c>
      <c r="I136" s="6" t="s">
        <v>233</v>
      </c>
      <c r="J136" s="6" t="s">
        <v>354</v>
      </c>
      <c r="K136" s="19">
        <v>10500</v>
      </c>
      <c r="L136" s="19">
        <v>8250.6946960000005</v>
      </c>
      <c r="M136" s="7" t="s">
        <v>10</v>
      </c>
      <c r="N136" s="7" t="s">
        <v>10</v>
      </c>
      <c r="O136" s="7" t="s">
        <v>383</v>
      </c>
      <c r="P136" s="7" t="s">
        <v>10</v>
      </c>
      <c r="Q136" s="7" t="s">
        <v>10</v>
      </c>
      <c r="R136" s="7" t="s">
        <v>383</v>
      </c>
      <c r="S136" s="19">
        <f t="shared" si="6"/>
        <v>14000</v>
      </c>
      <c r="T136" s="7" t="s">
        <v>3</v>
      </c>
      <c r="U136" s="19">
        <v>23</v>
      </c>
      <c r="V136" s="7" t="s">
        <v>387</v>
      </c>
      <c r="W136" s="19">
        <f t="shared" si="7"/>
        <v>1750</v>
      </c>
      <c r="X136" s="7" t="s">
        <v>386</v>
      </c>
      <c r="Y136" s="7" t="s">
        <v>10</v>
      </c>
      <c r="Z136" s="7" t="s">
        <v>383</v>
      </c>
      <c r="AA136" s="7" t="s">
        <v>10</v>
      </c>
      <c r="AB136" s="7" t="s">
        <v>383</v>
      </c>
      <c r="AC136" s="7" t="s">
        <v>10</v>
      </c>
      <c r="AD136" s="7" t="s">
        <v>383</v>
      </c>
      <c r="AE136" s="19">
        <v>0</v>
      </c>
      <c r="AF136" s="7" t="s">
        <v>3</v>
      </c>
      <c r="AG136" s="19">
        <v>9350</v>
      </c>
      <c r="AH136" s="7" t="s">
        <v>3</v>
      </c>
      <c r="AI136" s="7" t="s">
        <v>10</v>
      </c>
      <c r="AJ136" s="7" t="s">
        <v>383</v>
      </c>
      <c r="AK136" s="19">
        <f t="shared" si="9"/>
        <v>682.5</v>
      </c>
      <c r="AL136" s="7" t="s">
        <v>387</v>
      </c>
      <c r="AM136" s="19">
        <f t="shared" si="10"/>
        <v>2401.2000000000003</v>
      </c>
      <c r="AN136" s="7" t="s">
        <v>4</v>
      </c>
      <c r="AO136" s="19">
        <v>600</v>
      </c>
      <c r="AP136" s="7" t="s">
        <v>3</v>
      </c>
      <c r="AQ136" s="7" t="s">
        <v>10</v>
      </c>
      <c r="AR136" s="7" t="s">
        <v>383</v>
      </c>
      <c r="AS136" s="7" t="s">
        <v>10</v>
      </c>
    </row>
    <row r="138" spans="1:45" s="23" customFormat="1">
      <c r="B138" s="23" t="s">
        <v>393</v>
      </c>
    </row>
    <row r="139" spans="1:45" s="23" customFormat="1">
      <c r="B139" s="22" t="s">
        <v>394</v>
      </c>
    </row>
    <row r="140" spans="1:45" s="23" customFormat="1">
      <c r="B140" s="23" t="s">
        <v>441</v>
      </c>
    </row>
    <row r="141" spans="1:45" s="23" customFormat="1">
      <c r="B141" s="23" t="s">
        <v>442</v>
      </c>
    </row>
  </sheetData>
  <mergeCells count="33">
    <mergeCell ref="P7:P11"/>
    <mergeCell ref="B2:AS2"/>
    <mergeCell ref="B4:AS4"/>
    <mergeCell ref="B5:AS5"/>
    <mergeCell ref="B7:B11"/>
    <mergeCell ref="C7:C11"/>
    <mergeCell ref="D7:D11"/>
    <mergeCell ref="E7:E11"/>
    <mergeCell ref="F7:F11"/>
    <mergeCell ref="G7:I10"/>
    <mergeCell ref="J7:J11"/>
    <mergeCell ref="K7:K11"/>
    <mergeCell ref="L7:L11"/>
    <mergeCell ref="M7:M11"/>
    <mergeCell ref="N7:N11"/>
    <mergeCell ref="O7:O11"/>
    <mergeCell ref="AI7:AI11"/>
    <mergeCell ref="Q7:Q11"/>
    <mergeCell ref="R7:R11"/>
    <mergeCell ref="S7:T10"/>
    <mergeCell ref="U7:X10"/>
    <mergeCell ref="Y7:Y11"/>
    <mergeCell ref="Z7:Z11"/>
    <mergeCell ref="AA7:AA11"/>
    <mergeCell ref="AB7:AB11"/>
    <mergeCell ref="AC7:AC11"/>
    <mergeCell ref="AD7:AD11"/>
    <mergeCell ref="AE7:AH10"/>
    <mergeCell ref="AJ7:AJ11"/>
    <mergeCell ref="AK7:AP10"/>
    <mergeCell ref="AQ7:AQ11"/>
    <mergeCell ref="AR7:AR11"/>
    <mergeCell ref="AS7:AS1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37"/>
  <sheetViews>
    <sheetView zoomScaleNormal="100" workbookViewId="0">
      <selection activeCell="B7" sqref="B7:B11"/>
    </sheetView>
  </sheetViews>
  <sheetFormatPr baseColWidth="10" defaultRowHeight="15"/>
  <cols>
    <col min="1" max="1" width="3.28515625" customWidth="1"/>
    <col min="2" max="2" width="50.7109375" customWidth="1"/>
    <col min="3" max="3" width="13.7109375" customWidth="1"/>
    <col min="4" max="4" width="60.7109375" customWidth="1"/>
    <col min="5" max="5" width="30.7109375" customWidth="1"/>
    <col min="6" max="6" width="39.7109375" customWidth="1"/>
    <col min="7" max="7" width="22.7109375" customWidth="1"/>
    <col min="8" max="9" width="18.7109375" customWidth="1"/>
    <col min="10" max="10" width="12.7109375" customWidth="1"/>
    <col min="11" max="18" width="15.7109375" customWidth="1"/>
    <col min="19" max="19" width="16.7109375" customWidth="1"/>
    <col min="20" max="45" width="15.7109375" customWidth="1"/>
  </cols>
  <sheetData>
    <row r="1" spans="1:45" s="1" customFormat="1" ht="17.25" customHeight="1"/>
    <row r="2" spans="1:45" s="1" customFormat="1" ht="17.25" customHeight="1">
      <c r="B2" s="32" t="s">
        <v>396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</row>
    <row r="3" spans="1:45" s="1" customFormat="1" ht="17.25" customHeight="1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</row>
    <row r="4" spans="1:45" s="1" customFormat="1" ht="17.25" customHeight="1">
      <c r="B4" s="33" t="s">
        <v>397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s="1" customFormat="1" ht="17.25" customHeight="1">
      <c r="B5" s="33" t="s">
        <v>395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s="1" customFormat="1" ht="17.25" customHeight="1"/>
    <row r="7" spans="1:45" s="11" customFormat="1" ht="21" customHeight="1">
      <c r="B7" s="34" t="s">
        <v>363</v>
      </c>
      <c r="C7" s="34" t="s">
        <v>0</v>
      </c>
      <c r="D7" s="34" t="s">
        <v>1</v>
      </c>
      <c r="E7" s="34" t="s">
        <v>362</v>
      </c>
      <c r="F7" s="34" t="s">
        <v>349</v>
      </c>
      <c r="G7" s="37" t="s">
        <v>364</v>
      </c>
      <c r="H7" s="38"/>
      <c r="I7" s="39"/>
      <c r="J7" s="30" t="s">
        <v>350</v>
      </c>
      <c r="K7" s="30" t="s">
        <v>351</v>
      </c>
      <c r="L7" s="30" t="s">
        <v>352</v>
      </c>
      <c r="M7" s="30" t="s">
        <v>379</v>
      </c>
      <c r="N7" s="30" t="s">
        <v>380</v>
      </c>
      <c r="O7" s="30" t="s">
        <v>370</v>
      </c>
      <c r="P7" s="30" t="s">
        <v>368</v>
      </c>
      <c r="Q7" s="30" t="s">
        <v>369</v>
      </c>
      <c r="R7" s="30" t="s">
        <v>370</v>
      </c>
      <c r="S7" s="37" t="s">
        <v>381</v>
      </c>
      <c r="T7" s="39"/>
      <c r="U7" s="37" t="s">
        <v>382</v>
      </c>
      <c r="V7" s="38"/>
      <c r="W7" s="38"/>
      <c r="X7" s="39"/>
      <c r="Y7" s="30" t="s">
        <v>371</v>
      </c>
      <c r="Z7" s="30" t="s">
        <v>370</v>
      </c>
      <c r="AA7" s="30" t="s">
        <v>372</v>
      </c>
      <c r="AB7" s="30" t="s">
        <v>370</v>
      </c>
      <c r="AC7" s="30" t="s">
        <v>373</v>
      </c>
      <c r="AD7" s="30" t="s">
        <v>370</v>
      </c>
      <c r="AE7" s="37" t="s">
        <v>374</v>
      </c>
      <c r="AF7" s="38"/>
      <c r="AG7" s="38"/>
      <c r="AH7" s="39"/>
      <c r="AI7" s="30" t="s">
        <v>375</v>
      </c>
      <c r="AJ7" s="30" t="s">
        <v>370</v>
      </c>
      <c r="AK7" s="37" t="s">
        <v>376</v>
      </c>
      <c r="AL7" s="38"/>
      <c r="AM7" s="38"/>
      <c r="AN7" s="38"/>
      <c r="AO7" s="38"/>
      <c r="AP7" s="38"/>
      <c r="AQ7" s="30" t="s">
        <v>377</v>
      </c>
      <c r="AR7" s="30" t="s">
        <v>370</v>
      </c>
      <c r="AS7" s="30" t="s">
        <v>378</v>
      </c>
    </row>
    <row r="8" spans="1:45" s="16" customFormat="1" ht="20.25" customHeight="1">
      <c r="B8" s="35"/>
      <c r="C8" s="35"/>
      <c r="D8" s="35"/>
      <c r="E8" s="35"/>
      <c r="F8" s="35"/>
      <c r="G8" s="40"/>
      <c r="H8" s="41"/>
      <c r="I8" s="42"/>
      <c r="J8" s="46"/>
      <c r="K8" s="31"/>
      <c r="L8" s="31"/>
      <c r="M8" s="31"/>
      <c r="N8" s="31"/>
      <c r="O8" s="31"/>
      <c r="P8" s="31"/>
      <c r="Q8" s="31"/>
      <c r="R8" s="31"/>
      <c r="S8" s="40"/>
      <c r="T8" s="42"/>
      <c r="U8" s="40"/>
      <c r="V8" s="41"/>
      <c r="W8" s="41"/>
      <c r="X8" s="42"/>
      <c r="Y8" s="31"/>
      <c r="Z8" s="31"/>
      <c r="AA8" s="31"/>
      <c r="AB8" s="31"/>
      <c r="AC8" s="31"/>
      <c r="AD8" s="31"/>
      <c r="AE8" s="40"/>
      <c r="AF8" s="41"/>
      <c r="AG8" s="41"/>
      <c r="AH8" s="42"/>
      <c r="AI8" s="31"/>
      <c r="AJ8" s="31"/>
      <c r="AK8" s="40"/>
      <c r="AL8" s="41"/>
      <c r="AM8" s="41"/>
      <c r="AN8" s="41"/>
      <c r="AO8" s="41"/>
      <c r="AP8" s="41"/>
      <c r="AQ8" s="31"/>
      <c r="AR8" s="31"/>
      <c r="AS8" s="31"/>
    </row>
    <row r="9" spans="1:45" s="16" customFormat="1">
      <c r="B9" s="35"/>
      <c r="C9" s="35"/>
      <c r="D9" s="35"/>
      <c r="E9" s="35"/>
      <c r="F9" s="35"/>
      <c r="G9" s="40"/>
      <c r="H9" s="41"/>
      <c r="I9" s="42"/>
      <c r="J9" s="46"/>
      <c r="K9" s="31"/>
      <c r="L9" s="31"/>
      <c r="M9" s="31"/>
      <c r="N9" s="31"/>
      <c r="O9" s="31"/>
      <c r="P9" s="31"/>
      <c r="Q9" s="31"/>
      <c r="R9" s="31"/>
      <c r="S9" s="40"/>
      <c r="T9" s="42"/>
      <c r="U9" s="40"/>
      <c r="V9" s="41"/>
      <c r="W9" s="41"/>
      <c r="X9" s="42"/>
      <c r="Y9" s="31"/>
      <c r="Z9" s="31"/>
      <c r="AA9" s="31"/>
      <c r="AB9" s="31"/>
      <c r="AC9" s="31"/>
      <c r="AD9" s="31"/>
      <c r="AE9" s="40"/>
      <c r="AF9" s="41"/>
      <c r="AG9" s="41"/>
      <c r="AH9" s="42"/>
      <c r="AI9" s="31"/>
      <c r="AJ9" s="31"/>
      <c r="AK9" s="40"/>
      <c r="AL9" s="41"/>
      <c r="AM9" s="41"/>
      <c r="AN9" s="41"/>
      <c r="AO9" s="41"/>
      <c r="AP9" s="41"/>
      <c r="AQ9" s="31"/>
      <c r="AR9" s="31"/>
      <c r="AS9" s="31"/>
    </row>
    <row r="10" spans="1:45" s="16" customFormat="1" ht="50.25" customHeight="1">
      <c r="B10" s="35"/>
      <c r="C10" s="35"/>
      <c r="D10" s="35"/>
      <c r="E10" s="35"/>
      <c r="F10" s="35"/>
      <c r="G10" s="43"/>
      <c r="H10" s="44"/>
      <c r="I10" s="45"/>
      <c r="J10" s="46"/>
      <c r="K10" s="31"/>
      <c r="L10" s="31"/>
      <c r="M10" s="31"/>
      <c r="N10" s="31"/>
      <c r="O10" s="31"/>
      <c r="P10" s="31"/>
      <c r="Q10" s="31"/>
      <c r="R10" s="31"/>
      <c r="S10" s="43"/>
      <c r="T10" s="45"/>
      <c r="U10" s="43"/>
      <c r="V10" s="44"/>
      <c r="W10" s="44"/>
      <c r="X10" s="45"/>
      <c r="Y10" s="31"/>
      <c r="Z10" s="31"/>
      <c r="AA10" s="31"/>
      <c r="AB10" s="31"/>
      <c r="AC10" s="31"/>
      <c r="AD10" s="31"/>
      <c r="AE10" s="43"/>
      <c r="AF10" s="44"/>
      <c r="AG10" s="44"/>
      <c r="AH10" s="45"/>
      <c r="AI10" s="31"/>
      <c r="AJ10" s="31"/>
      <c r="AK10" s="43"/>
      <c r="AL10" s="44"/>
      <c r="AM10" s="44"/>
      <c r="AN10" s="44"/>
      <c r="AO10" s="44"/>
      <c r="AP10" s="44"/>
      <c r="AQ10" s="31"/>
      <c r="AR10" s="31"/>
      <c r="AS10" s="31"/>
    </row>
    <row r="11" spans="1:45" s="16" customFormat="1" ht="45" customHeight="1">
      <c r="B11" s="36"/>
      <c r="C11" s="36"/>
      <c r="D11" s="36"/>
      <c r="E11" s="36"/>
      <c r="F11" s="36"/>
      <c r="G11" s="18" t="s">
        <v>365</v>
      </c>
      <c r="H11" s="18" t="s">
        <v>366</v>
      </c>
      <c r="I11" s="18" t="s">
        <v>367</v>
      </c>
      <c r="J11" s="46"/>
      <c r="K11" s="31"/>
      <c r="L11" s="31"/>
      <c r="M11" s="31"/>
      <c r="N11" s="31"/>
      <c r="O11" s="31"/>
      <c r="P11" s="31"/>
      <c r="Q11" s="31"/>
      <c r="R11" s="31"/>
      <c r="S11" s="20" t="s">
        <v>2</v>
      </c>
      <c r="T11" s="20" t="s">
        <v>370</v>
      </c>
      <c r="U11" s="21" t="s">
        <v>384</v>
      </c>
      <c r="V11" s="20" t="s">
        <v>370</v>
      </c>
      <c r="W11" s="21" t="s">
        <v>385</v>
      </c>
      <c r="X11" s="20" t="s">
        <v>370</v>
      </c>
      <c r="Y11" s="31"/>
      <c r="Z11" s="31"/>
      <c r="AA11" s="31"/>
      <c r="AB11" s="31"/>
      <c r="AC11" s="31"/>
      <c r="AD11" s="31"/>
      <c r="AE11" s="21" t="s">
        <v>388</v>
      </c>
      <c r="AF11" s="20" t="s">
        <v>370</v>
      </c>
      <c r="AG11" s="21" t="s">
        <v>392</v>
      </c>
      <c r="AH11" s="20" t="s">
        <v>370</v>
      </c>
      <c r="AI11" s="31"/>
      <c r="AJ11" s="31"/>
      <c r="AK11" s="21" t="s">
        <v>389</v>
      </c>
      <c r="AL11" s="20" t="s">
        <v>370</v>
      </c>
      <c r="AM11" s="21" t="s">
        <v>390</v>
      </c>
      <c r="AN11" s="20" t="s">
        <v>370</v>
      </c>
      <c r="AO11" s="21" t="s">
        <v>391</v>
      </c>
      <c r="AP11" s="20" t="s">
        <v>370</v>
      </c>
      <c r="AQ11" s="31"/>
      <c r="AR11" s="31"/>
      <c r="AS11" s="31"/>
    </row>
    <row r="12" spans="1:45" s="2" customFormat="1" ht="22.5" customHeight="1">
      <c r="A12" s="17"/>
      <c r="B12" s="3" t="s">
        <v>5</v>
      </c>
      <c r="C12" s="4">
        <v>11</v>
      </c>
      <c r="D12" s="5" t="s">
        <v>6</v>
      </c>
      <c r="E12" s="5" t="s">
        <v>6</v>
      </c>
      <c r="F12" s="6" t="s">
        <v>355</v>
      </c>
      <c r="G12" s="6" t="s">
        <v>7</v>
      </c>
      <c r="H12" s="6" t="s">
        <v>8</v>
      </c>
      <c r="I12" s="6" t="s">
        <v>9</v>
      </c>
      <c r="J12" s="6" t="s">
        <v>353</v>
      </c>
      <c r="K12" s="19">
        <v>144200</v>
      </c>
      <c r="L12" s="19">
        <v>99439.615600000005</v>
      </c>
      <c r="M12" s="7" t="s">
        <v>10</v>
      </c>
      <c r="N12" s="7" t="s">
        <v>10</v>
      </c>
      <c r="O12" s="7" t="s">
        <v>383</v>
      </c>
      <c r="P12" s="7" t="s">
        <v>10</v>
      </c>
      <c r="Q12" s="7" t="s">
        <v>10</v>
      </c>
      <c r="R12" s="7" t="s">
        <v>383</v>
      </c>
      <c r="S12" s="19">
        <f>K12/30*40</f>
        <v>192266.66666666669</v>
      </c>
      <c r="T12" s="7" t="s">
        <v>3</v>
      </c>
      <c r="U12" s="19">
        <v>0</v>
      </c>
      <c r="V12" s="7" t="s">
        <v>387</v>
      </c>
      <c r="W12" s="19">
        <f>K12/30*5</f>
        <v>24033.333333333336</v>
      </c>
      <c r="X12" s="7" t="s">
        <v>386</v>
      </c>
      <c r="Y12" s="7" t="s">
        <v>10</v>
      </c>
      <c r="Z12" s="7" t="s">
        <v>383</v>
      </c>
      <c r="AA12" s="7" t="s">
        <v>10</v>
      </c>
      <c r="AB12" s="7" t="s">
        <v>383</v>
      </c>
      <c r="AC12" s="7" t="s">
        <v>10</v>
      </c>
      <c r="AD12" s="7" t="s">
        <v>383</v>
      </c>
      <c r="AE12" s="19">
        <v>0</v>
      </c>
      <c r="AF12" s="7" t="s">
        <v>3</v>
      </c>
      <c r="AG12" s="19">
        <v>0</v>
      </c>
      <c r="AH12" s="7" t="s">
        <v>3</v>
      </c>
      <c r="AI12" s="7" t="s">
        <v>10</v>
      </c>
      <c r="AJ12" s="7" t="s">
        <v>383</v>
      </c>
      <c r="AK12" s="19">
        <f>IF(K12&gt;=73.04*300,73.04*300*0.13/2,K12*0.13/2)</f>
        <v>1424.2800000000002</v>
      </c>
      <c r="AL12" s="7" t="s">
        <v>387</v>
      </c>
      <c r="AM12" s="19">
        <f>73.04*30</f>
        <v>2191.2000000000003</v>
      </c>
      <c r="AN12" s="7" t="s">
        <v>4</v>
      </c>
      <c r="AO12" s="19">
        <v>600</v>
      </c>
      <c r="AP12" s="7" t="s">
        <v>3</v>
      </c>
      <c r="AQ12" s="7" t="s">
        <v>10</v>
      </c>
      <c r="AR12" s="7" t="s">
        <v>383</v>
      </c>
      <c r="AS12" s="7" t="s">
        <v>10</v>
      </c>
    </row>
    <row r="13" spans="1:45" s="2" customFormat="1" ht="22.5" customHeight="1">
      <c r="A13" s="17"/>
      <c r="B13" s="3" t="s">
        <v>5</v>
      </c>
      <c r="C13" s="4">
        <v>10</v>
      </c>
      <c r="D13" s="5" t="s">
        <v>445</v>
      </c>
      <c r="E13" s="5" t="s">
        <v>402</v>
      </c>
      <c r="F13" s="5" t="s">
        <v>356</v>
      </c>
      <c r="G13" s="6" t="s">
        <v>471</v>
      </c>
      <c r="H13" s="6" t="s">
        <v>321</v>
      </c>
      <c r="I13" s="6" t="s">
        <v>95</v>
      </c>
      <c r="J13" s="6" t="s">
        <v>354</v>
      </c>
      <c r="K13" s="19">
        <v>86600</v>
      </c>
      <c r="L13" s="19">
        <v>61423.615599999997</v>
      </c>
      <c r="M13" s="7" t="s">
        <v>10</v>
      </c>
      <c r="N13" s="7" t="s">
        <v>10</v>
      </c>
      <c r="O13" s="7" t="s">
        <v>383</v>
      </c>
      <c r="P13" s="7" t="s">
        <v>10</v>
      </c>
      <c r="Q13" s="7" t="s">
        <v>10</v>
      </c>
      <c r="R13" s="7" t="s">
        <v>383</v>
      </c>
      <c r="S13" s="19">
        <f t="shared" ref="S13:S76" si="0">K13/30*40</f>
        <v>115466.66666666666</v>
      </c>
      <c r="T13" s="7" t="s">
        <v>3</v>
      </c>
      <c r="U13" s="19">
        <v>0</v>
      </c>
      <c r="V13" s="7" t="s">
        <v>387</v>
      </c>
      <c r="W13" s="19">
        <f t="shared" ref="W13:W76" si="1">K13/30*5</f>
        <v>14433.333333333332</v>
      </c>
      <c r="X13" s="7" t="s">
        <v>386</v>
      </c>
      <c r="Y13" s="7" t="s">
        <v>10</v>
      </c>
      <c r="Z13" s="7" t="s">
        <v>383</v>
      </c>
      <c r="AA13" s="7" t="s">
        <v>10</v>
      </c>
      <c r="AB13" s="7" t="s">
        <v>383</v>
      </c>
      <c r="AC13" s="7" t="s">
        <v>10</v>
      </c>
      <c r="AD13" s="7" t="s">
        <v>383</v>
      </c>
      <c r="AE13" s="19">
        <v>0</v>
      </c>
      <c r="AF13" s="7" t="s">
        <v>3</v>
      </c>
      <c r="AG13" s="19">
        <v>0</v>
      </c>
      <c r="AH13" s="7" t="s">
        <v>3</v>
      </c>
      <c r="AI13" s="7" t="s">
        <v>10</v>
      </c>
      <c r="AJ13" s="7" t="s">
        <v>383</v>
      </c>
      <c r="AK13" s="19">
        <f t="shared" ref="AK13:AK76" si="2">IF(K13&gt;=73.04*300,73.04*300*0.13/2,K13*0.13/2)</f>
        <v>1424.2800000000002</v>
      </c>
      <c r="AL13" s="7" t="s">
        <v>387</v>
      </c>
      <c r="AM13" s="19">
        <f t="shared" ref="AM13:AM76" si="3">73.04*30</f>
        <v>2191.2000000000003</v>
      </c>
      <c r="AN13" s="7" t="s">
        <v>4</v>
      </c>
      <c r="AO13" s="19">
        <v>600</v>
      </c>
      <c r="AP13" s="7" t="s">
        <v>3</v>
      </c>
      <c r="AQ13" s="7" t="s">
        <v>10</v>
      </c>
      <c r="AR13" s="7" t="s">
        <v>383</v>
      </c>
      <c r="AS13" s="7" t="s">
        <v>10</v>
      </c>
    </row>
    <row r="14" spans="1:45" s="2" customFormat="1" ht="22.5" customHeight="1">
      <c r="A14" s="17"/>
      <c r="B14" s="3" t="s">
        <v>5</v>
      </c>
      <c r="C14" s="4">
        <v>9</v>
      </c>
      <c r="D14" s="5" t="s">
        <v>12</v>
      </c>
      <c r="E14" s="5" t="s">
        <v>11</v>
      </c>
      <c r="F14" s="5" t="s">
        <v>357</v>
      </c>
      <c r="G14" s="6" t="s">
        <v>13</v>
      </c>
      <c r="H14" s="6" t="s">
        <v>14</v>
      </c>
      <c r="I14" s="6" t="s">
        <v>15</v>
      </c>
      <c r="J14" s="6" t="s">
        <v>353</v>
      </c>
      <c r="K14" s="19">
        <v>80000</v>
      </c>
      <c r="L14" s="19">
        <v>57000.953199999996</v>
      </c>
      <c r="M14" s="7" t="s">
        <v>10</v>
      </c>
      <c r="N14" s="7" t="s">
        <v>10</v>
      </c>
      <c r="O14" s="7" t="s">
        <v>383</v>
      </c>
      <c r="P14" s="7" t="s">
        <v>10</v>
      </c>
      <c r="Q14" s="7" t="s">
        <v>10</v>
      </c>
      <c r="R14" s="7" t="s">
        <v>383</v>
      </c>
      <c r="S14" s="19">
        <f t="shared" si="0"/>
        <v>106666.66666666666</v>
      </c>
      <c r="T14" s="7" t="s">
        <v>3</v>
      </c>
      <c r="U14" s="19">
        <v>0</v>
      </c>
      <c r="V14" s="7" t="s">
        <v>387</v>
      </c>
      <c r="W14" s="19">
        <f t="shared" si="1"/>
        <v>13333.333333333332</v>
      </c>
      <c r="X14" s="7" t="s">
        <v>386</v>
      </c>
      <c r="Y14" s="7" t="s">
        <v>10</v>
      </c>
      <c r="Z14" s="7" t="s">
        <v>383</v>
      </c>
      <c r="AA14" s="7" t="s">
        <v>10</v>
      </c>
      <c r="AB14" s="7" t="s">
        <v>383</v>
      </c>
      <c r="AC14" s="7" t="s">
        <v>10</v>
      </c>
      <c r="AD14" s="7" t="s">
        <v>383</v>
      </c>
      <c r="AE14" s="19">
        <v>0</v>
      </c>
      <c r="AF14" s="7" t="s">
        <v>3</v>
      </c>
      <c r="AG14" s="19">
        <v>0</v>
      </c>
      <c r="AH14" s="7" t="s">
        <v>3</v>
      </c>
      <c r="AI14" s="7" t="s">
        <v>10</v>
      </c>
      <c r="AJ14" s="7" t="s">
        <v>383</v>
      </c>
      <c r="AK14" s="19">
        <f t="shared" si="2"/>
        <v>1424.2800000000002</v>
      </c>
      <c r="AL14" s="7" t="s">
        <v>387</v>
      </c>
      <c r="AM14" s="19">
        <f t="shared" si="3"/>
        <v>2191.2000000000003</v>
      </c>
      <c r="AN14" s="7" t="s">
        <v>4</v>
      </c>
      <c r="AO14" s="19">
        <v>600</v>
      </c>
      <c r="AP14" s="7" t="s">
        <v>3</v>
      </c>
      <c r="AQ14" s="7" t="s">
        <v>10</v>
      </c>
      <c r="AR14" s="7" t="s">
        <v>383</v>
      </c>
      <c r="AS14" s="7" t="s">
        <v>10</v>
      </c>
    </row>
    <row r="15" spans="1:45" s="2" customFormat="1" ht="22.5" customHeight="1">
      <c r="A15" s="17"/>
      <c r="B15" s="3" t="s">
        <v>5</v>
      </c>
      <c r="C15" s="4">
        <v>9</v>
      </c>
      <c r="D15" s="5" t="s">
        <v>16</v>
      </c>
      <c r="E15" s="5" t="s">
        <v>11</v>
      </c>
      <c r="F15" s="5" t="s">
        <v>360</v>
      </c>
      <c r="G15" s="6" t="s">
        <v>17</v>
      </c>
      <c r="H15" s="6" t="s">
        <v>18</v>
      </c>
      <c r="I15" s="6" t="s">
        <v>19</v>
      </c>
      <c r="J15" s="6" t="s">
        <v>354</v>
      </c>
      <c r="K15" s="19">
        <v>77900</v>
      </c>
      <c r="L15" s="19">
        <v>55572.953199999996</v>
      </c>
      <c r="M15" s="7" t="s">
        <v>10</v>
      </c>
      <c r="N15" s="7" t="s">
        <v>10</v>
      </c>
      <c r="O15" s="7" t="s">
        <v>383</v>
      </c>
      <c r="P15" s="7" t="s">
        <v>10</v>
      </c>
      <c r="Q15" s="7" t="s">
        <v>10</v>
      </c>
      <c r="R15" s="7" t="s">
        <v>383</v>
      </c>
      <c r="S15" s="19">
        <f t="shared" si="0"/>
        <v>103866.66666666666</v>
      </c>
      <c r="T15" s="7" t="s">
        <v>3</v>
      </c>
      <c r="U15" s="19">
        <v>0</v>
      </c>
      <c r="V15" s="7" t="s">
        <v>387</v>
      </c>
      <c r="W15" s="19">
        <f t="shared" si="1"/>
        <v>12983.333333333332</v>
      </c>
      <c r="X15" s="7" t="s">
        <v>386</v>
      </c>
      <c r="Y15" s="7" t="s">
        <v>10</v>
      </c>
      <c r="Z15" s="7" t="s">
        <v>383</v>
      </c>
      <c r="AA15" s="7" t="s">
        <v>10</v>
      </c>
      <c r="AB15" s="7" t="s">
        <v>383</v>
      </c>
      <c r="AC15" s="7" t="s">
        <v>10</v>
      </c>
      <c r="AD15" s="7" t="s">
        <v>383</v>
      </c>
      <c r="AE15" s="19">
        <v>0</v>
      </c>
      <c r="AF15" s="7" t="s">
        <v>3</v>
      </c>
      <c r="AG15" s="19">
        <v>0</v>
      </c>
      <c r="AH15" s="7" t="s">
        <v>3</v>
      </c>
      <c r="AI15" s="7" t="s">
        <v>10</v>
      </c>
      <c r="AJ15" s="7" t="s">
        <v>383</v>
      </c>
      <c r="AK15" s="19">
        <f t="shared" si="2"/>
        <v>1424.2800000000002</v>
      </c>
      <c r="AL15" s="7" t="s">
        <v>387</v>
      </c>
      <c r="AM15" s="19">
        <f t="shared" si="3"/>
        <v>2191.2000000000003</v>
      </c>
      <c r="AN15" s="7" t="s">
        <v>4</v>
      </c>
      <c r="AO15" s="19">
        <v>600</v>
      </c>
      <c r="AP15" s="7" t="s">
        <v>3</v>
      </c>
      <c r="AQ15" s="7" t="s">
        <v>10</v>
      </c>
      <c r="AR15" s="7" t="s">
        <v>383</v>
      </c>
      <c r="AS15" s="7" t="s">
        <v>10</v>
      </c>
    </row>
    <row r="16" spans="1:45" s="2" customFormat="1" ht="22.5" customHeight="1">
      <c r="A16" s="17"/>
      <c r="B16" s="3" t="s">
        <v>5</v>
      </c>
      <c r="C16" s="4">
        <v>9</v>
      </c>
      <c r="D16" s="5" t="s">
        <v>20</v>
      </c>
      <c r="E16" s="5" t="s">
        <v>11</v>
      </c>
      <c r="F16" s="5" t="s">
        <v>361</v>
      </c>
      <c r="G16" s="6" t="s">
        <v>21</v>
      </c>
      <c r="H16" s="6" t="s">
        <v>22</v>
      </c>
      <c r="I16" s="6" t="s">
        <v>23</v>
      </c>
      <c r="J16" s="6" t="s">
        <v>353</v>
      </c>
      <c r="K16" s="19">
        <v>76900</v>
      </c>
      <c r="L16" s="19">
        <v>54892.953199999996</v>
      </c>
      <c r="M16" s="7" t="s">
        <v>10</v>
      </c>
      <c r="N16" s="7" t="s">
        <v>10</v>
      </c>
      <c r="O16" s="7" t="s">
        <v>383</v>
      </c>
      <c r="P16" s="7" t="s">
        <v>10</v>
      </c>
      <c r="Q16" s="7" t="s">
        <v>10</v>
      </c>
      <c r="R16" s="7" t="s">
        <v>383</v>
      </c>
      <c r="S16" s="19">
        <f t="shared" si="0"/>
        <v>102533.33333333334</v>
      </c>
      <c r="T16" s="7" t="s">
        <v>3</v>
      </c>
      <c r="U16" s="19">
        <v>0</v>
      </c>
      <c r="V16" s="7" t="s">
        <v>387</v>
      </c>
      <c r="W16" s="19">
        <f t="shared" si="1"/>
        <v>12816.666666666668</v>
      </c>
      <c r="X16" s="7" t="s">
        <v>386</v>
      </c>
      <c r="Y16" s="7" t="s">
        <v>10</v>
      </c>
      <c r="Z16" s="7" t="s">
        <v>383</v>
      </c>
      <c r="AA16" s="7" t="s">
        <v>10</v>
      </c>
      <c r="AB16" s="7" t="s">
        <v>383</v>
      </c>
      <c r="AC16" s="7" t="s">
        <v>10</v>
      </c>
      <c r="AD16" s="7" t="s">
        <v>383</v>
      </c>
      <c r="AE16" s="19">
        <v>0</v>
      </c>
      <c r="AF16" s="7" t="s">
        <v>3</v>
      </c>
      <c r="AG16" s="19">
        <v>0</v>
      </c>
      <c r="AH16" s="7" t="s">
        <v>3</v>
      </c>
      <c r="AI16" s="7" t="s">
        <v>10</v>
      </c>
      <c r="AJ16" s="7" t="s">
        <v>383</v>
      </c>
      <c r="AK16" s="19">
        <f t="shared" si="2"/>
        <v>1424.2800000000002</v>
      </c>
      <c r="AL16" s="7" t="s">
        <v>387</v>
      </c>
      <c r="AM16" s="19">
        <f t="shared" si="3"/>
        <v>2191.2000000000003</v>
      </c>
      <c r="AN16" s="7" t="s">
        <v>4</v>
      </c>
      <c r="AO16" s="19">
        <v>600</v>
      </c>
      <c r="AP16" s="7" t="s">
        <v>3</v>
      </c>
      <c r="AQ16" s="7" t="s">
        <v>10</v>
      </c>
      <c r="AR16" s="7" t="s">
        <v>383</v>
      </c>
      <c r="AS16" s="7" t="s">
        <v>10</v>
      </c>
    </row>
    <row r="17" spans="1:45" s="2" customFormat="1" ht="22.5" customHeight="1">
      <c r="A17" s="17"/>
      <c r="B17" s="3" t="s">
        <v>5</v>
      </c>
      <c r="C17" s="4">
        <v>9</v>
      </c>
      <c r="D17" s="5" t="s">
        <v>24</v>
      </c>
      <c r="E17" s="5" t="s">
        <v>11</v>
      </c>
      <c r="F17" s="5" t="s">
        <v>358</v>
      </c>
      <c r="G17" s="6" t="s">
        <v>25</v>
      </c>
      <c r="H17" s="6" t="s">
        <v>26</v>
      </c>
      <c r="I17" s="6" t="s">
        <v>27</v>
      </c>
      <c r="J17" s="6" t="s">
        <v>354</v>
      </c>
      <c r="K17" s="19">
        <v>74900</v>
      </c>
      <c r="L17" s="19">
        <v>53532.953199999996</v>
      </c>
      <c r="M17" s="7" t="s">
        <v>10</v>
      </c>
      <c r="N17" s="7" t="s">
        <v>10</v>
      </c>
      <c r="O17" s="7" t="s">
        <v>383</v>
      </c>
      <c r="P17" s="7" t="s">
        <v>10</v>
      </c>
      <c r="Q17" s="7" t="s">
        <v>10</v>
      </c>
      <c r="R17" s="7" t="s">
        <v>383</v>
      </c>
      <c r="S17" s="19">
        <f t="shared" si="0"/>
        <v>99866.666666666657</v>
      </c>
      <c r="T17" s="7" t="s">
        <v>3</v>
      </c>
      <c r="U17" s="19">
        <v>0</v>
      </c>
      <c r="V17" s="7" t="s">
        <v>387</v>
      </c>
      <c r="W17" s="19">
        <f t="shared" si="1"/>
        <v>12483.333333333332</v>
      </c>
      <c r="X17" s="7" t="s">
        <v>386</v>
      </c>
      <c r="Y17" s="7" t="s">
        <v>10</v>
      </c>
      <c r="Z17" s="7" t="s">
        <v>383</v>
      </c>
      <c r="AA17" s="7" t="s">
        <v>10</v>
      </c>
      <c r="AB17" s="7" t="s">
        <v>383</v>
      </c>
      <c r="AC17" s="7" t="s">
        <v>10</v>
      </c>
      <c r="AD17" s="7" t="s">
        <v>383</v>
      </c>
      <c r="AE17" s="19">
        <v>0</v>
      </c>
      <c r="AF17" s="7" t="s">
        <v>3</v>
      </c>
      <c r="AG17" s="19">
        <v>0</v>
      </c>
      <c r="AH17" s="7" t="s">
        <v>3</v>
      </c>
      <c r="AI17" s="7" t="s">
        <v>10</v>
      </c>
      <c r="AJ17" s="7" t="s">
        <v>383</v>
      </c>
      <c r="AK17" s="19">
        <f t="shared" si="2"/>
        <v>1424.2800000000002</v>
      </c>
      <c r="AL17" s="7" t="s">
        <v>387</v>
      </c>
      <c r="AM17" s="19">
        <f t="shared" si="3"/>
        <v>2191.2000000000003</v>
      </c>
      <c r="AN17" s="7" t="s">
        <v>4</v>
      </c>
      <c r="AO17" s="19">
        <v>600</v>
      </c>
      <c r="AP17" s="7" t="s">
        <v>3</v>
      </c>
      <c r="AQ17" s="7" t="s">
        <v>10</v>
      </c>
      <c r="AR17" s="7" t="s">
        <v>383</v>
      </c>
      <c r="AS17" s="7" t="s">
        <v>10</v>
      </c>
    </row>
    <row r="18" spans="1:45" s="2" customFormat="1" ht="22.5" customHeight="1">
      <c r="A18" s="17"/>
      <c r="B18" s="3" t="s">
        <v>5</v>
      </c>
      <c r="C18" s="4">
        <v>8</v>
      </c>
      <c r="D18" s="9" t="s">
        <v>446</v>
      </c>
      <c r="E18" s="5" t="s">
        <v>447</v>
      </c>
      <c r="F18" s="9" t="s">
        <v>358</v>
      </c>
      <c r="G18" s="6" t="s">
        <v>30</v>
      </c>
      <c r="H18" s="6" t="s">
        <v>31</v>
      </c>
      <c r="I18" s="6" t="s">
        <v>32</v>
      </c>
      <c r="J18" s="6" t="s">
        <v>353</v>
      </c>
      <c r="K18" s="19">
        <v>68700</v>
      </c>
      <c r="L18" s="19">
        <v>49316.953199999996</v>
      </c>
      <c r="M18" s="7" t="s">
        <v>10</v>
      </c>
      <c r="N18" s="7" t="s">
        <v>10</v>
      </c>
      <c r="O18" s="7" t="s">
        <v>383</v>
      </c>
      <c r="P18" s="7" t="s">
        <v>10</v>
      </c>
      <c r="Q18" s="7" t="s">
        <v>10</v>
      </c>
      <c r="R18" s="7" t="s">
        <v>383</v>
      </c>
      <c r="S18" s="19">
        <f t="shared" si="0"/>
        <v>91600</v>
      </c>
      <c r="T18" s="7" t="s">
        <v>3</v>
      </c>
      <c r="U18" s="19">
        <v>23</v>
      </c>
      <c r="V18" s="7" t="s">
        <v>387</v>
      </c>
      <c r="W18" s="19">
        <f t="shared" si="1"/>
        <v>11450</v>
      </c>
      <c r="X18" s="7" t="s">
        <v>386</v>
      </c>
      <c r="Y18" s="7" t="s">
        <v>10</v>
      </c>
      <c r="Z18" s="7" t="s">
        <v>383</v>
      </c>
      <c r="AA18" s="7" t="s">
        <v>10</v>
      </c>
      <c r="AB18" s="7" t="s">
        <v>383</v>
      </c>
      <c r="AC18" s="7" t="s">
        <v>10</v>
      </c>
      <c r="AD18" s="7" t="s">
        <v>383</v>
      </c>
      <c r="AE18" s="19">
        <v>0</v>
      </c>
      <c r="AF18" s="7" t="s">
        <v>3</v>
      </c>
      <c r="AG18" s="19">
        <v>0</v>
      </c>
      <c r="AH18" s="7" t="s">
        <v>3</v>
      </c>
      <c r="AI18" s="7" t="s">
        <v>10</v>
      </c>
      <c r="AJ18" s="7" t="s">
        <v>383</v>
      </c>
      <c r="AK18" s="19">
        <f t="shared" si="2"/>
        <v>1424.2800000000002</v>
      </c>
      <c r="AL18" s="7" t="s">
        <v>387</v>
      </c>
      <c r="AM18" s="19">
        <f t="shared" si="3"/>
        <v>2191.2000000000003</v>
      </c>
      <c r="AN18" s="7" t="s">
        <v>4</v>
      </c>
      <c r="AO18" s="19">
        <v>600</v>
      </c>
      <c r="AP18" s="7" t="s">
        <v>3</v>
      </c>
      <c r="AQ18" s="7" t="s">
        <v>10</v>
      </c>
      <c r="AR18" s="7" t="s">
        <v>383</v>
      </c>
      <c r="AS18" s="7" t="s">
        <v>10</v>
      </c>
    </row>
    <row r="19" spans="1:45" s="2" customFormat="1" ht="28.5" customHeight="1">
      <c r="A19" s="17"/>
      <c r="B19" s="3" t="s">
        <v>5</v>
      </c>
      <c r="C19" s="4">
        <v>8</v>
      </c>
      <c r="D19" s="9" t="s">
        <v>448</v>
      </c>
      <c r="E19" s="5" t="s">
        <v>447</v>
      </c>
      <c r="F19" s="9" t="s">
        <v>472</v>
      </c>
      <c r="G19" s="6" t="s">
        <v>34</v>
      </c>
      <c r="H19" s="6" t="s">
        <v>35</v>
      </c>
      <c r="I19" s="6" t="s">
        <v>36</v>
      </c>
      <c r="J19" s="6" t="s">
        <v>353</v>
      </c>
      <c r="K19" s="19">
        <v>67800</v>
      </c>
      <c r="L19" s="19">
        <v>48704.953199999996</v>
      </c>
      <c r="M19" s="7" t="s">
        <v>10</v>
      </c>
      <c r="N19" s="7" t="s">
        <v>10</v>
      </c>
      <c r="O19" s="7" t="s">
        <v>383</v>
      </c>
      <c r="P19" s="7" t="s">
        <v>10</v>
      </c>
      <c r="Q19" s="7" t="s">
        <v>10</v>
      </c>
      <c r="R19" s="7" t="s">
        <v>383</v>
      </c>
      <c r="S19" s="19">
        <f t="shared" si="0"/>
        <v>90400</v>
      </c>
      <c r="T19" s="7" t="s">
        <v>3</v>
      </c>
      <c r="U19" s="19">
        <v>41</v>
      </c>
      <c r="V19" s="7" t="s">
        <v>387</v>
      </c>
      <c r="W19" s="19">
        <f t="shared" si="1"/>
        <v>11300</v>
      </c>
      <c r="X19" s="7" t="s">
        <v>386</v>
      </c>
      <c r="Y19" s="7" t="s">
        <v>10</v>
      </c>
      <c r="Z19" s="7" t="s">
        <v>383</v>
      </c>
      <c r="AA19" s="7" t="s">
        <v>10</v>
      </c>
      <c r="AB19" s="7" t="s">
        <v>383</v>
      </c>
      <c r="AC19" s="7" t="s">
        <v>10</v>
      </c>
      <c r="AD19" s="7" t="s">
        <v>383</v>
      </c>
      <c r="AE19" s="19">
        <v>0</v>
      </c>
      <c r="AF19" s="7" t="s">
        <v>3</v>
      </c>
      <c r="AG19" s="19">
        <v>0</v>
      </c>
      <c r="AH19" s="7" t="s">
        <v>3</v>
      </c>
      <c r="AI19" s="7" t="s">
        <v>10</v>
      </c>
      <c r="AJ19" s="7" t="s">
        <v>383</v>
      </c>
      <c r="AK19" s="19">
        <f t="shared" si="2"/>
        <v>1424.2800000000002</v>
      </c>
      <c r="AL19" s="7" t="s">
        <v>387</v>
      </c>
      <c r="AM19" s="19">
        <f t="shared" si="3"/>
        <v>2191.2000000000003</v>
      </c>
      <c r="AN19" s="7" t="s">
        <v>4</v>
      </c>
      <c r="AO19" s="19">
        <v>600</v>
      </c>
      <c r="AP19" s="7" t="s">
        <v>3</v>
      </c>
      <c r="AQ19" s="7" t="s">
        <v>10</v>
      </c>
      <c r="AR19" s="7" t="s">
        <v>383</v>
      </c>
      <c r="AS19" s="7" t="s">
        <v>10</v>
      </c>
    </row>
    <row r="20" spans="1:45" s="2" customFormat="1" ht="22.5" customHeight="1">
      <c r="A20" s="17"/>
      <c r="B20" s="3" t="s">
        <v>5</v>
      </c>
      <c r="C20" s="4">
        <v>8</v>
      </c>
      <c r="D20" s="5" t="s">
        <v>449</v>
      </c>
      <c r="E20" s="9" t="s">
        <v>447</v>
      </c>
      <c r="F20" s="6" t="s">
        <v>357</v>
      </c>
      <c r="G20" s="6" t="s">
        <v>38</v>
      </c>
      <c r="H20" s="6" t="s">
        <v>39</v>
      </c>
      <c r="I20" s="6" t="s">
        <v>40</v>
      </c>
      <c r="J20" s="6" t="s">
        <v>353</v>
      </c>
      <c r="K20" s="19">
        <v>60000</v>
      </c>
      <c r="L20" s="19">
        <v>43350.95</v>
      </c>
      <c r="M20" s="7" t="s">
        <v>10</v>
      </c>
      <c r="N20" s="7" t="s">
        <v>10</v>
      </c>
      <c r="O20" s="7" t="s">
        <v>383</v>
      </c>
      <c r="P20" s="7" t="s">
        <v>10</v>
      </c>
      <c r="Q20" s="7" t="s">
        <v>10</v>
      </c>
      <c r="R20" s="7" t="s">
        <v>383</v>
      </c>
      <c r="S20" s="19">
        <f t="shared" si="0"/>
        <v>80000</v>
      </c>
      <c r="T20" s="7" t="s">
        <v>3</v>
      </c>
      <c r="U20" s="19">
        <v>0</v>
      </c>
      <c r="V20" s="7" t="s">
        <v>387</v>
      </c>
      <c r="W20" s="19">
        <f t="shared" si="1"/>
        <v>10000</v>
      </c>
      <c r="X20" s="7" t="s">
        <v>386</v>
      </c>
      <c r="Y20" s="7" t="s">
        <v>10</v>
      </c>
      <c r="Z20" s="7" t="s">
        <v>383</v>
      </c>
      <c r="AA20" s="7" t="s">
        <v>10</v>
      </c>
      <c r="AB20" s="7" t="s">
        <v>383</v>
      </c>
      <c r="AC20" s="7" t="s">
        <v>10</v>
      </c>
      <c r="AD20" s="7" t="s">
        <v>383</v>
      </c>
      <c r="AE20" s="19">
        <v>0</v>
      </c>
      <c r="AF20" s="7" t="s">
        <v>3</v>
      </c>
      <c r="AG20" s="19">
        <v>0</v>
      </c>
      <c r="AH20" s="7" t="s">
        <v>3</v>
      </c>
      <c r="AI20" s="7" t="s">
        <v>10</v>
      </c>
      <c r="AJ20" s="7" t="s">
        <v>383</v>
      </c>
      <c r="AK20" s="19">
        <f t="shared" si="2"/>
        <v>1424.2800000000002</v>
      </c>
      <c r="AL20" s="7" t="s">
        <v>387</v>
      </c>
      <c r="AM20" s="19">
        <f t="shared" si="3"/>
        <v>2191.2000000000003</v>
      </c>
      <c r="AN20" s="7" t="s">
        <v>4</v>
      </c>
      <c r="AO20" s="19">
        <v>600</v>
      </c>
      <c r="AP20" s="7" t="s">
        <v>3</v>
      </c>
      <c r="AQ20" s="7" t="s">
        <v>10</v>
      </c>
      <c r="AR20" s="7" t="s">
        <v>383</v>
      </c>
      <c r="AS20" s="7" t="s">
        <v>10</v>
      </c>
    </row>
    <row r="21" spans="1:45" s="2" customFormat="1" ht="22.5" customHeight="1">
      <c r="A21" s="17"/>
      <c r="B21" s="3" t="s">
        <v>5</v>
      </c>
      <c r="C21" s="4">
        <v>8</v>
      </c>
      <c r="D21" s="9" t="s">
        <v>41</v>
      </c>
      <c r="E21" s="5" t="s">
        <v>473</v>
      </c>
      <c r="F21" s="5" t="s">
        <v>355</v>
      </c>
      <c r="G21" s="6" t="s">
        <v>42</v>
      </c>
      <c r="H21" s="6" t="s">
        <v>43</v>
      </c>
      <c r="I21" s="6" t="s">
        <v>44</v>
      </c>
      <c r="J21" s="6" t="s">
        <v>354</v>
      </c>
      <c r="K21" s="19">
        <v>62200</v>
      </c>
      <c r="L21" s="19">
        <v>44890.951999999997</v>
      </c>
      <c r="M21" s="7" t="s">
        <v>10</v>
      </c>
      <c r="N21" s="7" t="s">
        <v>10</v>
      </c>
      <c r="O21" s="7" t="s">
        <v>383</v>
      </c>
      <c r="P21" s="7" t="s">
        <v>10</v>
      </c>
      <c r="Q21" s="7" t="s">
        <v>10</v>
      </c>
      <c r="R21" s="7" t="s">
        <v>383</v>
      </c>
      <c r="S21" s="19">
        <f t="shared" si="0"/>
        <v>82933.333333333343</v>
      </c>
      <c r="T21" s="7" t="s">
        <v>3</v>
      </c>
      <c r="U21" s="19">
        <v>23</v>
      </c>
      <c r="V21" s="7" t="s">
        <v>387</v>
      </c>
      <c r="W21" s="19">
        <f t="shared" si="1"/>
        <v>10366.666666666668</v>
      </c>
      <c r="X21" s="7" t="s">
        <v>386</v>
      </c>
      <c r="Y21" s="7" t="s">
        <v>10</v>
      </c>
      <c r="Z21" s="7" t="s">
        <v>383</v>
      </c>
      <c r="AA21" s="7" t="s">
        <v>10</v>
      </c>
      <c r="AB21" s="7" t="s">
        <v>383</v>
      </c>
      <c r="AC21" s="7" t="s">
        <v>10</v>
      </c>
      <c r="AD21" s="7" t="s">
        <v>383</v>
      </c>
      <c r="AE21" s="19">
        <v>0</v>
      </c>
      <c r="AF21" s="7" t="s">
        <v>3</v>
      </c>
      <c r="AG21" s="19">
        <v>0</v>
      </c>
      <c r="AH21" s="7" t="s">
        <v>3</v>
      </c>
      <c r="AI21" s="7" t="s">
        <v>10</v>
      </c>
      <c r="AJ21" s="7" t="s">
        <v>383</v>
      </c>
      <c r="AK21" s="19">
        <f t="shared" si="2"/>
        <v>1424.2800000000002</v>
      </c>
      <c r="AL21" s="7" t="s">
        <v>387</v>
      </c>
      <c r="AM21" s="19">
        <f t="shared" si="3"/>
        <v>2191.2000000000003</v>
      </c>
      <c r="AN21" s="7" t="s">
        <v>4</v>
      </c>
      <c r="AO21" s="19">
        <v>600</v>
      </c>
      <c r="AP21" s="7" t="s">
        <v>3</v>
      </c>
      <c r="AQ21" s="7" t="s">
        <v>10</v>
      </c>
      <c r="AR21" s="7" t="s">
        <v>383</v>
      </c>
      <c r="AS21" s="7" t="s">
        <v>10</v>
      </c>
    </row>
    <row r="22" spans="1:45" s="2" customFormat="1" ht="22.5" customHeight="1">
      <c r="A22" s="17"/>
      <c r="B22" s="3" t="s">
        <v>5</v>
      </c>
      <c r="C22" s="4">
        <v>7</v>
      </c>
      <c r="D22" s="5" t="s">
        <v>450</v>
      </c>
      <c r="E22" s="5" t="s">
        <v>45</v>
      </c>
      <c r="F22" s="5" t="s">
        <v>361</v>
      </c>
      <c r="G22" s="6" t="s">
        <v>418</v>
      </c>
      <c r="H22" s="6" t="s">
        <v>419</v>
      </c>
      <c r="I22" s="6" t="s">
        <v>420</v>
      </c>
      <c r="J22" s="6" t="s">
        <v>353</v>
      </c>
      <c r="K22" s="19">
        <v>59700</v>
      </c>
      <c r="L22" s="19">
        <v>43140.951999999997</v>
      </c>
      <c r="M22" s="7" t="s">
        <v>10</v>
      </c>
      <c r="N22" s="7" t="s">
        <v>10</v>
      </c>
      <c r="O22" s="7" t="s">
        <v>383</v>
      </c>
      <c r="P22" s="7" t="s">
        <v>10</v>
      </c>
      <c r="Q22" s="7" t="s">
        <v>10</v>
      </c>
      <c r="R22" s="7" t="s">
        <v>383</v>
      </c>
      <c r="S22" s="19">
        <f t="shared" si="0"/>
        <v>79600</v>
      </c>
      <c r="T22" s="7" t="s">
        <v>3</v>
      </c>
      <c r="U22" s="19">
        <v>68</v>
      </c>
      <c r="V22" s="7" t="s">
        <v>387</v>
      </c>
      <c r="W22" s="19">
        <f t="shared" si="1"/>
        <v>9950</v>
      </c>
      <c r="X22" s="7" t="s">
        <v>386</v>
      </c>
      <c r="Y22" s="7" t="s">
        <v>10</v>
      </c>
      <c r="Z22" s="7" t="s">
        <v>383</v>
      </c>
      <c r="AA22" s="7" t="s">
        <v>10</v>
      </c>
      <c r="AB22" s="7" t="s">
        <v>383</v>
      </c>
      <c r="AC22" s="7" t="s">
        <v>10</v>
      </c>
      <c r="AD22" s="7" t="s">
        <v>383</v>
      </c>
      <c r="AE22" s="19">
        <v>0</v>
      </c>
      <c r="AF22" s="7" t="s">
        <v>3</v>
      </c>
      <c r="AG22" s="19">
        <v>0</v>
      </c>
      <c r="AH22" s="7" t="s">
        <v>3</v>
      </c>
      <c r="AI22" s="7" t="s">
        <v>10</v>
      </c>
      <c r="AJ22" s="7" t="s">
        <v>383</v>
      </c>
      <c r="AK22" s="19">
        <v>0</v>
      </c>
      <c r="AL22" s="7" t="s">
        <v>387</v>
      </c>
      <c r="AM22" s="19">
        <f t="shared" si="3"/>
        <v>2191.2000000000003</v>
      </c>
      <c r="AN22" s="7" t="s">
        <v>4</v>
      </c>
      <c r="AO22" s="19">
        <v>600</v>
      </c>
      <c r="AP22" s="7" t="s">
        <v>3</v>
      </c>
      <c r="AQ22" s="7" t="s">
        <v>10</v>
      </c>
      <c r="AR22" s="7" t="s">
        <v>383</v>
      </c>
      <c r="AS22" s="7" t="s">
        <v>10</v>
      </c>
    </row>
    <row r="23" spans="1:45" s="2" customFormat="1" ht="22.5" customHeight="1">
      <c r="A23" s="17"/>
      <c r="B23" s="3" t="s">
        <v>5</v>
      </c>
      <c r="C23" s="4">
        <v>7</v>
      </c>
      <c r="D23" s="5" t="s">
        <v>451</v>
      </c>
      <c r="E23" s="5" t="s">
        <v>45</v>
      </c>
      <c r="F23" s="5" t="s">
        <v>361</v>
      </c>
      <c r="G23" s="6" t="s">
        <v>47</v>
      </c>
      <c r="H23" s="6" t="s">
        <v>48</v>
      </c>
      <c r="I23" s="6" t="s">
        <v>49</v>
      </c>
      <c r="J23" s="6" t="s">
        <v>354</v>
      </c>
      <c r="K23" s="19">
        <v>59700</v>
      </c>
      <c r="L23" s="19">
        <v>43140.951999999997</v>
      </c>
      <c r="M23" s="7" t="s">
        <v>10</v>
      </c>
      <c r="N23" s="7" t="s">
        <v>10</v>
      </c>
      <c r="O23" s="7" t="s">
        <v>383</v>
      </c>
      <c r="P23" s="7" t="s">
        <v>10</v>
      </c>
      <c r="Q23" s="7" t="s">
        <v>10</v>
      </c>
      <c r="R23" s="7" t="s">
        <v>383</v>
      </c>
      <c r="S23" s="19">
        <f t="shared" si="0"/>
        <v>79600</v>
      </c>
      <c r="T23" s="7" t="s">
        <v>3</v>
      </c>
      <c r="U23" s="19">
        <v>54.5</v>
      </c>
      <c r="V23" s="7" t="s">
        <v>387</v>
      </c>
      <c r="W23" s="19">
        <f t="shared" si="1"/>
        <v>9950</v>
      </c>
      <c r="X23" s="7" t="s">
        <v>386</v>
      </c>
      <c r="Y23" s="7" t="s">
        <v>10</v>
      </c>
      <c r="Z23" s="7" t="s">
        <v>383</v>
      </c>
      <c r="AA23" s="7" t="s">
        <v>10</v>
      </c>
      <c r="AB23" s="7" t="s">
        <v>383</v>
      </c>
      <c r="AC23" s="7" t="s">
        <v>10</v>
      </c>
      <c r="AD23" s="7" t="s">
        <v>383</v>
      </c>
      <c r="AE23" s="19">
        <v>0</v>
      </c>
      <c r="AF23" s="7" t="s">
        <v>3</v>
      </c>
      <c r="AG23" s="19">
        <v>0</v>
      </c>
      <c r="AH23" s="7" t="s">
        <v>3</v>
      </c>
      <c r="AI23" s="7" t="s">
        <v>10</v>
      </c>
      <c r="AJ23" s="7" t="s">
        <v>383</v>
      </c>
      <c r="AK23" s="19">
        <f t="shared" si="2"/>
        <v>1424.2800000000002</v>
      </c>
      <c r="AL23" s="7" t="s">
        <v>387</v>
      </c>
      <c r="AM23" s="19">
        <f t="shared" si="3"/>
        <v>2191.2000000000003</v>
      </c>
      <c r="AN23" s="7" t="s">
        <v>4</v>
      </c>
      <c r="AO23" s="19">
        <v>600</v>
      </c>
      <c r="AP23" s="7" t="s">
        <v>3</v>
      </c>
      <c r="AQ23" s="7" t="s">
        <v>10</v>
      </c>
      <c r="AR23" s="7" t="s">
        <v>383</v>
      </c>
      <c r="AS23" s="7" t="s">
        <v>10</v>
      </c>
    </row>
    <row r="24" spans="1:45" s="2" customFormat="1" ht="22.5" customHeight="1">
      <c r="A24" s="17"/>
      <c r="B24" s="3" t="s">
        <v>5</v>
      </c>
      <c r="C24" s="4">
        <v>7</v>
      </c>
      <c r="D24" s="5" t="s">
        <v>50</v>
      </c>
      <c r="E24" s="5" t="s">
        <v>45</v>
      </c>
      <c r="F24" s="5" t="s">
        <v>361</v>
      </c>
      <c r="G24" s="6" t="s">
        <v>51</v>
      </c>
      <c r="H24" s="6" t="s">
        <v>52</v>
      </c>
      <c r="I24" s="6" t="s">
        <v>53</v>
      </c>
      <c r="J24" s="6" t="s">
        <v>354</v>
      </c>
      <c r="K24" s="19">
        <v>59700</v>
      </c>
      <c r="L24" s="19">
        <v>43140.951999999997</v>
      </c>
      <c r="M24" s="7" t="s">
        <v>10</v>
      </c>
      <c r="N24" s="7" t="s">
        <v>10</v>
      </c>
      <c r="O24" s="7" t="s">
        <v>383</v>
      </c>
      <c r="P24" s="7" t="s">
        <v>10</v>
      </c>
      <c r="Q24" s="7" t="s">
        <v>10</v>
      </c>
      <c r="R24" s="7" t="s">
        <v>383</v>
      </c>
      <c r="S24" s="19">
        <f t="shared" si="0"/>
        <v>79600</v>
      </c>
      <c r="T24" s="7" t="s">
        <v>3</v>
      </c>
      <c r="U24" s="19">
        <v>27.5</v>
      </c>
      <c r="V24" s="7" t="s">
        <v>387</v>
      </c>
      <c r="W24" s="19">
        <f t="shared" si="1"/>
        <v>9950</v>
      </c>
      <c r="X24" s="7" t="s">
        <v>386</v>
      </c>
      <c r="Y24" s="7" t="s">
        <v>10</v>
      </c>
      <c r="Z24" s="7" t="s">
        <v>383</v>
      </c>
      <c r="AA24" s="7" t="s">
        <v>10</v>
      </c>
      <c r="AB24" s="7" t="s">
        <v>383</v>
      </c>
      <c r="AC24" s="7" t="s">
        <v>10</v>
      </c>
      <c r="AD24" s="7" t="s">
        <v>383</v>
      </c>
      <c r="AE24" s="19">
        <v>0</v>
      </c>
      <c r="AF24" s="7" t="s">
        <v>3</v>
      </c>
      <c r="AG24" s="19">
        <v>0</v>
      </c>
      <c r="AH24" s="7" t="s">
        <v>3</v>
      </c>
      <c r="AI24" s="7" t="s">
        <v>10</v>
      </c>
      <c r="AJ24" s="7" t="s">
        <v>383</v>
      </c>
      <c r="AK24" s="19">
        <f t="shared" si="2"/>
        <v>1424.2800000000002</v>
      </c>
      <c r="AL24" s="7" t="s">
        <v>387</v>
      </c>
      <c r="AM24" s="19">
        <f t="shared" si="3"/>
        <v>2191.2000000000003</v>
      </c>
      <c r="AN24" s="7" t="s">
        <v>4</v>
      </c>
      <c r="AO24" s="19">
        <v>600</v>
      </c>
      <c r="AP24" s="7" t="s">
        <v>3</v>
      </c>
      <c r="AQ24" s="7" t="s">
        <v>10</v>
      </c>
      <c r="AR24" s="7" t="s">
        <v>383</v>
      </c>
      <c r="AS24" s="7" t="s">
        <v>10</v>
      </c>
    </row>
    <row r="25" spans="1:45" s="2" customFormat="1" ht="22.5" customHeight="1">
      <c r="A25" s="17"/>
      <c r="B25" s="3" t="s">
        <v>5</v>
      </c>
      <c r="C25" s="4">
        <v>7</v>
      </c>
      <c r="D25" s="5" t="s">
        <v>452</v>
      </c>
      <c r="E25" s="5" t="s">
        <v>45</v>
      </c>
      <c r="F25" s="5" t="s">
        <v>360</v>
      </c>
      <c r="G25" s="6" t="s">
        <v>422</v>
      </c>
      <c r="H25" s="6" t="s">
        <v>54</v>
      </c>
      <c r="I25" s="6" t="s">
        <v>55</v>
      </c>
      <c r="J25" s="6" t="s">
        <v>353</v>
      </c>
      <c r="K25" s="19">
        <v>59400</v>
      </c>
      <c r="L25" s="19">
        <v>42930.951999999997</v>
      </c>
      <c r="M25" s="7" t="s">
        <v>10</v>
      </c>
      <c r="N25" s="7" t="s">
        <v>10</v>
      </c>
      <c r="O25" s="7" t="s">
        <v>383</v>
      </c>
      <c r="P25" s="7" t="s">
        <v>10</v>
      </c>
      <c r="Q25" s="7" t="s">
        <v>10</v>
      </c>
      <c r="R25" s="7" t="s">
        <v>383</v>
      </c>
      <c r="S25" s="19">
        <f t="shared" si="0"/>
        <v>79200</v>
      </c>
      <c r="T25" s="7" t="s">
        <v>3</v>
      </c>
      <c r="U25" s="19">
        <v>41</v>
      </c>
      <c r="V25" s="7" t="s">
        <v>387</v>
      </c>
      <c r="W25" s="19">
        <f t="shared" si="1"/>
        <v>9900</v>
      </c>
      <c r="X25" s="7" t="s">
        <v>386</v>
      </c>
      <c r="Y25" s="7" t="s">
        <v>10</v>
      </c>
      <c r="Z25" s="7" t="s">
        <v>383</v>
      </c>
      <c r="AA25" s="7" t="s">
        <v>10</v>
      </c>
      <c r="AB25" s="7" t="s">
        <v>383</v>
      </c>
      <c r="AC25" s="7" t="s">
        <v>10</v>
      </c>
      <c r="AD25" s="7" t="s">
        <v>383</v>
      </c>
      <c r="AE25" s="19">
        <v>0</v>
      </c>
      <c r="AF25" s="7" t="s">
        <v>3</v>
      </c>
      <c r="AG25" s="19">
        <v>0</v>
      </c>
      <c r="AH25" s="7" t="s">
        <v>3</v>
      </c>
      <c r="AI25" s="7" t="s">
        <v>10</v>
      </c>
      <c r="AJ25" s="7" t="s">
        <v>383</v>
      </c>
      <c r="AK25" s="19">
        <f t="shared" si="2"/>
        <v>1424.2800000000002</v>
      </c>
      <c r="AL25" s="7" t="s">
        <v>387</v>
      </c>
      <c r="AM25" s="19">
        <f t="shared" si="3"/>
        <v>2191.2000000000003</v>
      </c>
      <c r="AN25" s="7" t="s">
        <v>4</v>
      </c>
      <c r="AO25" s="19">
        <v>600</v>
      </c>
      <c r="AP25" s="7" t="s">
        <v>3</v>
      </c>
      <c r="AQ25" s="7" t="s">
        <v>10</v>
      </c>
      <c r="AR25" s="7" t="s">
        <v>383</v>
      </c>
      <c r="AS25" s="7" t="s">
        <v>10</v>
      </c>
    </row>
    <row r="26" spans="1:45" s="2" customFormat="1" ht="22.5" customHeight="1">
      <c r="A26" s="17"/>
      <c r="B26" s="4" t="s">
        <v>5</v>
      </c>
      <c r="C26" s="4">
        <v>7</v>
      </c>
      <c r="D26" s="5" t="s">
        <v>453</v>
      </c>
      <c r="E26" s="5" t="s">
        <v>45</v>
      </c>
      <c r="F26" s="5" t="s">
        <v>360</v>
      </c>
      <c r="G26" s="6" t="s">
        <v>57</v>
      </c>
      <c r="H26" s="6" t="s">
        <v>58</v>
      </c>
      <c r="I26" s="6" t="s">
        <v>59</v>
      </c>
      <c r="J26" s="6" t="s">
        <v>354</v>
      </c>
      <c r="K26" s="19">
        <v>57700</v>
      </c>
      <c r="L26" s="19">
        <v>41740.951999999997</v>
      </c>
      <c r="M26" s="7" t="s">
        <v>10</v>
      </c>
      <c r="N26" s="7" t="s">
        <v>10</v>
      </c>
      <c r="O26" s="7" t="s">
        <v>383</v>
      </c>
      <c r="P26" s="7" t="s">
        <v>10</v>
      </c>
      <c r="Q26" s="7" t="s">
        <v>10</v>
      </c>
      <c r="R26" s="7" t="s">
        <v>383</v>
      </c>
      <c r="S26" s="19">
        <f t="shared" si="0"/>
        <v>76933.333333333328</v>
      </c>
      <c r="T26" s="7" t="s">
        <v>3</v>
      </c>
      <c r="U26" s="19">
        <v>41</v>
      </c>
      <c r="V26" s="7" t="s">
        <v>387</v>
      </c>
      <c r="W26" s="19">
        <f t="shared" si="1"/>
        <v>9616.6666666666661</v>
      </c>
      <c r="X26" s="7" t="s">
        <v>386</v>
      </c>
      <c r="Y26" s="7" t="s">
        <v>10</v>
      </c>
      <c r="Z26" s="7" t="s">
        <v>383</v>
      </c>
      <c r="AA26" s="7" t="s">
        <v>10</v>
      </c>
      <c r="AB26" s="7" t="s">
        <v>383</v>
      </c>
      <c r="AC26" s="7" t="s">
        <v>10</v>
      </c>
      <c r="AD26" s="7" t="s">
        <v>383</v>
      </c>
      <c r="AE26" s="19">
        <v>0</v>
      </c>
      <c r="AF26" s="7" t="s">
        <v>3</v>
      </c>
      <c r="AG26" s="19">
        <v>0</v>
      </c>
      <c r="AH26" s="7" t="s">
        <v>3</v>
      </c>
      <c r="AI26" s="7" t="s">
        <v>10</v>
      </c>
      <c r="AJ26" s="7" t="s">
        <v>383</v>
      </c>
      <c r="AK26" s="19">
        <f t="shared" si="2"/>
        <v>1424.2800000000002</v>
      </c>
      <c r="AL26" s="7" t="s">
        <v>387</v>
      </c>
      <c r="AM26" s="19">
        <f t="shared" si="3"/>
        <v>2191.2000000000003</v>
      </c>
      <c r="AN26" s="7" t="s">
        <v>4</v>
      </c>
      <c r="AO26" s="19">
        <v>600</v>
      </c>
      <c r="AP26" s="7" t="s">
        <v>3</v>
      </c>
      <c r="AQ26" s="7" t="s">
        <v>10</v>
      </c>
      <c r="AR26" s="7" t="s">
        <v>383</v>
      </c>
      <c r="AS26" s="7" t="s">
        <v>10</v>
      </c>
    </row>
    <row r="27" spans="1:45" s="2" customFormat="1" ht="28.5">
      <c r="A27" s="17"/>
      <c r="B27" s="4" t="s">
        <v>5</v>
      </c>
      <c r="C27" s="4">
        <v>7</v>
      </c>
      <c r="D27" s="9" t="s">
        <v>454</v>
      </c>
      <c r="E27" s="5" t="s">
        <v>45</v>
      </c>
      <c r="F27" s="9" t="s">
        <v>472</v>
      </c>
      <c r="G27" s="6" t="s">
        <v>61</v>
      </c>
      <c r="H27" s="6" t="s">
        <v>62</v>
      </c>
      <c r="I27" s="6" t="s">
        <v>63</v>
      </c>
      <c r="J27" s="6" t="s">
        <v>353</v>
      </c>
      <c r="K27" s="19">
        <v>55600</v>
      </c>
      <c r="L27" s="19">
        <v>40270.951999999997</v>
      </c>
      <c r="M27" s="7" t="s">
        <v>10</v>
      </c>
      <c r="N27" s="7" t="s">
        <v>10</v>
      </c>
      <c r="O27" s="7" t="s">
        <v>383</v>
      </c>
      <c r="P27" s="7" t="s">
        <v>10</v>
      </c>
      <c r="Q27" s="7" t="s">
        <v>10</v>
      </c>
      <c r="R27" s="7" t="s">
        <v>383</v>
      </c>
      <c r="S27" s="19">
        <f t="shared" si="0"/>
        <v>74133.333333333328</v>
      </c>
      <c r="T27" s="7" t="s">
        <v>3</v>
      </c>
      <c r="U27" s="19">
        <v>23</v>
      </c>
      <c r="V27" s="7" t="s">
        <v>387</v>
      </c>
      <c r="W27" s="19">
        <f t="shared" si="1"/>
        <v>9266.6666666666661</v>
      </c>
      <c r="X27" s="7" t="s">
        <v>386</v>
      </c>
      <c r="Y27" s="7" t="s">
        <v>10</v>
      </c>
      <c r="Z27" s="7" t="s">
        <v>383</v>
      </c>
      <c r="AA27" s="7" t="s">
        <v>10</v>
      </c>
      <c r="AB27" s="7" t="s">
        <v>383</v>
      </c>
      <c r="AC27" s="7" t="s">
        <v>10</v>
      </c>
      <c r="AD27" s="7" t="s">
        <v>383</v>
      </c>
      <c r="AE27" s="19">
        <v>0</v>
      </c>
      <c r="AF27" s="7" t="s">
        <v>3</v>
      </c>
      <c r="AG27" s="19">
        <v>0</v>
      </c>
      <c r="AH27" s="7" t="s">
        <v>3</v>
      </c>
      <c r="AI27" s="7" t="s">
        <v>10</v>
      </c>
      <c r="AJ27" s="7" t="s">
        <v>383</v>
      </c>
      <c r="AK27" s="19">
        <f t="shared" si="2"/>
        <v>1424.2800000000002</v>
      </c>
      <c r="AL27" s="7" t="s">
        <v>387</v>
      </c>
      <c r="AM27" s="19">
        <f t="shared" si="3"/>
        <v>2191.2000000000003</v>
      </c>
      <c r="AN27" s="7" t="s">
        <v>4</v>
      </c>
      <c r="AO27" s="19">
        <v>600</v>
      </c>
      <c r="AP27" s="7" t="s">
        <v>3</v>
      </c>
      <c r="AQ27" s="7" t="s">
        <v>10</v>
      </c>
      <c r="AR27" s="7" t="s">
        <v>383</v>
      </c>
      <c r="AS27" s="7" t="s">
        <v>10</v>
      </c>
    </row>
    <row r="28" spans="1:45" s="11" customFormat="1" ht="28.5">
      <c r="A28" s="17"/>
      <c r="B28" s="4" t="s">
        <v>5</v>
      </c>
      <c r="C28" s="4">
        <v>7</v>
      </c>
      <c r="D28" s="5" t="s">
        <v>455</v>
      </c>
      <c r="E28" s="5" t="s">
        <v>456</v>
      </c>
      <c r="F28" s="9" t="s">
        <v>472</v>
      </c>
      <c r="G28" s="6" t="s">
        <v>65</v>
      </c>
      <c r="H28" s="6" t="s">
        <v>66</v>
      </c>
      <c r="I28" s="6" t="s">
        <v>67</v>
      </c>
      <c r="J28" s="6" t="s">
        <v>353</v>
      </c>
      <c r="K28" s="19">
        <v>53100</v>
      </c>
      <c r="L28" s="19">
        <v>38520.951999999997</v>
      </c>
      <c r="M28" s="7" t="s">
        <v>10</v>
      </c>
      <c r="N28" s="7" t="s">
        <v>10</v>
      </c>
      <c r="O28" s="7" t="s">
        <v>383</v>
      </c>
      <c r="P28" s="7" t="s">
        <v>10</v>
      </c>
      <c r="Q28" s="7" t="s">
        <v>10</v>
      </c>
      <c r="R28" s="7" t="s">
        <v>383</v>
      </c>
      <c r="S28" s="19">
        <f t="shared" si="0"/>
        <v>70800</v>
      </c>
      <c r="T28" s="7" t="s">
        <v>3</v>
      </c>
      <c r="U28" s="19">
        <v>27.5</v>
      </c>
      <c r="V28" s="7" t="s">
        <v>387</v>
      </c>
      <c r="W28" s="19">
        <f t="shared" si="1"/>
        <v>8850</v>
      </c>
      <c r="X28" s="7" t="s">
        <v>386</v>
      </c>
      <c r="Y28" s="7" t="s">
        <v>10</v>
      </c>
      <c r="Z28" s="7" t="s">
        <v>383</v>
      </c>
      <c r="AA28" s="7" t="s">
        <v>10</v>
      </c>
      <c r="AB28" s="7" t="s">
        <v>383</v>
      </c>
      <c r="AC28" s="7" t="s">
        <v>10</v>
      </c>
      <c r="AD28" s="7" t="s">
        <v>383</v>
      </c>
      <c r="AE28" s="19">
        <v>0</v>
      </c>
      <c r="AF28" s="7" t="s">
        <v>3</v>
      </c>
      <c r="AG28" s="19">
        <v>0</v>
      </c>
      <c r="AH28" s="7" t="s">
        <v>3</v>
      </c>
      <c r="AI28" s="7" t="s">
        <v>10</v>
      </c>
      <c r="AJ28" s="7" t="s">
        <v>383</v>
      </c>
      <c r="AK28" s="19">
        <f t="shared" si="2"/>
        <v>1424.2800000000002</v>
      </c>
      <c r="AL28" s="7" t="s">
        <v>387</v>
      </c>
      <c r="AM28" s="19">
        <f t="shared" si="3"/>
        <v>2191.2000000000003</v>
      </c>
      <c r="AN28" s="7" t="s">
        <v>4</v>
      </c>
      <c r="AO28" s="19">
        <v>600</v>
      </c>
      <c r="AP28" s="7" t="s">
        <v>3</v>
      </c>
      <c r="AQ28" s="7" t="s">
        <v>10</v>
      </c>
      <c r="AR28" s="7" t="s">
        <v>383</v>
      </c>
      <c r="AS28" s="7" t="s">
        <v>10</v>
      </c>
    </row>
    <row r="29" spans="1:45" s="2" customFormat="1" ht="22.5" customHeight="1">
      <c r="A29" s="17"/>
      <c r="B29" s="4" t="s">
        <v>5</v>
      </c>
      <c r="C29" s="4">
        <v>7</v>
      </c>
      <c r="D29" s="5" t="s">
        <v>457</v>
      </c>
      <c r="E29" s="5" t="s">
        <v>45</v>
      </c>
      <c r="F29" s="5" t="s">
        <v>358</v>
      </c>
      <c r="G29" s="6" t="s">
        <v>69</v>
      </c>
      <c r="H29" s="6" t="s">
        <v>70</v>
      </c>
      <c r="I29" s="6" t="s">
        <v>71</v>
      </c>
      <c r="J29" s="6" t="s">
        <v>353</v>
      </c>
      <c r="K29" s="19">
        <v>50000</v>
      </c>
      <c r="L29" s="19">
        <v>36350.949999999997</v>
      </c>
      <c r="M29" s="7" t="s">
        <v>10</v>
      </c>
      <c r="N29" s="7" t="s">
        <v>10</v>
      </c>
      <c r="O29" s="7" t="s">
        <v>383</v>
      </c>
      <c r="P29" s="7" t="s">
        <v>10</v>
      </c>
      <c r="Q29" s="7" t="s">
        <v>10</v>
      </c>
      <c r="R29" s="7" t="s">
        <v>383</v>
      </c>
      <c r="S29" s="19">
        <f t="shared" si="0"/>
        <v>66666.666666666672</v>
      </c>
      <c r="T29" s="7" t="s">
        <v>3</v>
      </c>
      <c r="U29" s="19">
        <v>0</v>
      </c>
      <c r="V29" s="7" t="s">
        <v>387</v>
      </c>
      <c r="W29" s="19">
        <f t="shared" si="1"/>
        <v>8333.3333333333339</v>
      </c>
      <c r="X29" s="7" t="s">
        <v>386</v>
      </c>
      <c r="Y29" s="7" t="s">
        <v>10</v>
      </c>
      <c r="Z29" s="7" t="s">
        <v>383</v>
      </c>
      <c r="AA29" s="7" t="s">
        <v>10</v>
      </c>
      <c r="AB29" s="7" t="s">
        <v>383</v>
      </c>
      <c r="AC29" s="7" t="s">
        <v>10</v>
      </c>
      <c r="AD29" s="7" t="s">
        <v>383</v>
      </c>
      <c r="AE29" s="19">
        <v>0</v>
      </c>
      <c r="AF29" s="7" t="s">
        <v>3</v>
      </c>
      <c r="AG29" s="19">
        <v>0</v>
      </c>
      <c r="AH29" s="7" t="s">
        <v>3</v>
      </c>
      <c r="AI29" s="7" t="s">
        <v>10</v>
      </c>
      <c r="AJ29" s="7" t="s">
        <v>383</v>
      </c>
      <c r="AK29" s="19">
        <f t="shared" si="2"/>
        <v>1424.2800000000002</v>
      </c>
      <c r="AL29" s="7" t="s">
        <v>387</v>
      </c>
      <c r="AM29" s="19">
        <f t="shared" si="3"/>
        <v>2191.2000000000003</v>
      </c>
      <c r="AN29" s="7" t="s">
        <v>4</v>
      </c>
      <c r="AO29" s="19">
        <v>600</v>
      </c>
      <c r="AP29" s="7" t="s">
        <v>3</v>
      </c>
      <c r="AQ29" s="7" t="s">
        <v>10</v>
      </c>
      <c r="AR29" s="7" t="s">
        <v>383</v>
      </c>
      <c r="AS29" s="7" t="s">
        <v>10</v>
      </c>
    </row>
    <row r="30" spans="1:45" s="10" customFormat="1" ht="22.5" customHeight="1">
      <c r="A30" s="17"/>
      <c r="B30" s="4" t="s">
        <v>5</v>
      </c>
      <c r="C30" s="4">
        <v>7</v>
      </c>
      <c r="D30" s="5" t="s">
        <v>458</v>
      </c>
      <c r="E30" s="5" t="s">
        <v>45</v>
      </c>
      <c r="F30" s="5" t="s">
        <v>357</v>
      </c>
      <c r="G30" s="6" t="s">
        <v>73</v>
      </c>
      <c r="H30" s="6" t="s">
        <v>74</v>
      </c>
      <c r="I30" s="6" t="s">
        <v>75</v>
      </c>
      <c r="J30" s="6" t="s">
        <v>353</v>
      </c>
      <c r="K30" s="19">
        <v>49900</v>
      </c>
      <c r="L30" s="19">
        <v>36280.951999999997</v>
      </c>
      <c r="M30" s="7" t="s">
        <v>10</v>
      </c>
      <c r="N30" s="7" t="s">
        <v>10</v>
      </c>
      <c r="O30" s="7" t="s">
        <v>383</v>
      </c>
      <c r="P30" s="7" t="s">
        <v>10</v>
      </c>
      <c r="Q30" s="7" t="s">
        <v>10</v>
      </c>
      <c r="R30" s="7" t="s">
        <v>383</v>
      </c>
      <c r="S30" s="19">
        <f t="shared" si="0"/>
        <v>66533.333333333328</v>
      </c>
      <c r="T30" s="7" t="s">
        <v>3</v>
      </c>
      <c r="U30" s="19">
        <v>23</v>
      </c>
      <c r="V30" s="7" t="s">
        <v>387</v>
      </c>
      <c r="W30" s="19">
        <f t="shared" si="1"/>
        <v>8316.6666666666661</v>
      </c>
      <c r="X30" s="7" t="s">
        <v>386</v>
      </c>
      <c r="Y30" s="7" t="s">
        <v>10</v>
      </c>
      <c r="Z30" s="7" t="s">
        <v>383</v>
      </c>
      <c r="AA30" s="7" t="s">
        <v>10</v>
      </c>
      <c r="AB30" s="7" t="s">
        <v>383</v>
      </c>
      <c r="AC30" s="7" t="s">
        <v>10</v>
      </c>
      <c r="AD30" s="7" t="s">
        <v>383</v>
      </c>
      <c r="AE30" s="19">
        <v>0</v>
      </c>
      <c r="AF30" s="7" t="s">
        <v>3</v>
      </c>
      <c r="AG30" s="19">
        <v>0</v>
      </c>
      <c r="AH30" s="7" t="s">
        <v>3</v>
      </c>
      <c r="AI30" s="7" t="s">
        <v>10</v>
      </c>
      <c r="AJ30" s="7" t="s">
        <v>383</v>
      </c>
      <c r="AK30" s="19">
        <f t="shared" si="2"/>
        <v>1424.2800000000002</v>
      </c>
      <c r="AL30" s="7" t="s">
        <v>387</v>
      </c>
      <c r="AM30" s="19">
        <f t="shared" si="3"/>
        <v>2191.2000000000003</v>
      </c>
      <c r="AN30" s="7" t="s">
        <v>4</v>
      </c>
      <c r="AO30" s="19">
        <v>600</v>
      </c>
      <c r="AP30" s="7" t="s">
        <v>3</v>
      </c>
      <c r="AQ30" s="7" t="s">
        <v>10</v>
      </c>
      <c r="AR30" s="7" t="s">
        <v>383</v>
      </c>
      <c r="AS30" s="7" t="s">
        <v>10</v>
      </c>
    </row>
    <row r="31" spans="1:45" s="2" customFormat="1" ht="22.5" customHeight="1">
      <c r="A31" s="17"/>
      <c r="B31" s="3" t="s">
        <v>5</v>
      </c>
      <c r="C31" s="4">
        <v>7</v>
      </c>
      <c r="D31" s="5" t="s">
        <v>459</v>
      </c>
      <c r="E31" s="5" t="s">
        <v>45</v>
      </c>
      <c r="F31" s="5" t="s">
        <v>360</v>
      </c>
      <c r="G31" s="6" t="s">
        <v>77</v>
      </c>
      <c r="H31" s="6" t="s">
        <v>78</v>
      </c>
      <c r="I31" s="6" t="s">
        <v>79</v>
      </c>
      <c r="J31" s="6" t="s">
        <v>354</v>
      </c>
      <c r="K31" s="19">
        <v>49200</v>
      </c>
      <c r="L31" s="19">
        <v>35790.951999999997</v>
      </c>
      <c r="M31" s="7" t="s">
        <v>10</v>
      </c>
      <c r="N31" s="7" t="s">
        <v>10</v>
      </c>
      <c r="O31" s="7" t="s">
        <v>383</v>
      </c>
      <c r="P31" s="7" t="s">
        <v>10</v>
      </c>
      <c r="Q31" s="7" t="s">
        <v>10</v>
      </c>
      <c r="R31" s="7" t="s">
        <v>383</v>
      </c>
      <c r="S31" s="19">
        <f t="shared" si="0"/>
        <v>65600</v>
      </c>
      <c r="T31" s="7" t="s">
        <v>3</v>
      </c>
      <c r="U31" s="19">
        <v>41</v>
      </c>
      <c r="V31" s="7" t="s">
        <v>387</v>
      </c>
      <c r="W31" s="19">
        <f t="shared" si="1"/>
        <v>8200</v>
      </c>
      <c r="X31" s="7" t="s">
        <v>386</v>
      </c>
      <c r="Y31" s="7" t="s">
        <v>10</v>
      </c>
      <c r="Z31" s="7" t="s">
        <v>383</v>
      </c>
      <c r="AA31" s="7" t="s">
        <v>10</v>
      </c>
      <c r="AB31" s="7" t="s">
        <v>383</v>
      </c>
      <c r="AC31" s="7" t="s">
        <v>10</v>
      </c>
      <c r="AD31" s="7" t="s">
        <v>383</v>
      </c>
      <c r="AE31" s="19">
        <v>0</v>
      </c>
      <c r="AF31" s="7" t="s">
        <v>3</v>
      </c>
      <c r="AG31" s="19">
        <v>0</v>
      </c>
      <c r="AH31" s="7" t="s">
        <v>3</v>
      </c>
      <c r="AI31" s="7" t="s">
        <v>10</v>
      </c>
      <c r="AJ31" s="7" t="s">
        <v>383</v>
      </c>
      <c r="AK31" s="19">
        <f t="shared" si="2"/>
        <v>1424.2800000000002</v>
      </c>
      <c r="AL31" s="7" t="s">
        <v>387</v>
      </c>
      <c r="AM31" s="19">
        <f t="shared" si="3"/>
        <v>2191.2000000000003</v>
      </c>
      <c r="AN31" s="7" t="s">
        <v>4</v>
      </c>
      <c r="AO31" s="19">
        <v>600</v>
      </c>
      <c r="AP31" s="7" t="s">
        <v>3</v>
      </c>
      <c r="AQ31" s="7" t="s">
        <v>10</v>
      </c>
      <c r="AR31" s="7" t="s">
        <v>383</v>
      </c>
      <c r="AS31" s="7" t="s">
        <v>10</v>
      </c>
    </row>
    <row r="32" spans="1:45" s="11" customFormat="1" ht="22.5" customHeight="1">
      <c r="A32" s="17"/>
      <c r="B32" s="4" t="s">
        <v>5</v>
      </c>
      <c r="C32" s="4">
        <v>7</v>
      </c>
      <c r="D32" s="9" t="s">
        <v>460</v>
      </c>
      <c r="E32" s="5" t="s">
        <v>45</v>
      </c>
      <c r="F32" s="5" t="s">
        <v>360</v>
      </c>
      <c r="G32" s="6" t="s">
        <v>81</v>
      </c>
      <c r="H32" s="6" t="s">
        <v>82</v>
      </c>
      <c r="I32" s="6" t="s">
        <v>83</v>
      </c>
      <c r="J32" s="6" t="s">
        <v>354</v>
      </c>
      <c r="K32" s="19">
        <v>46800</v>
      </c>
      <c r="L32" s="19">
        <v>34110.951999999997</v>
      </c>
      <c r="M32" s="7" t="s">
        <v>10</v>
      </c>
      <c r="N32" s="7" t="s">
        <v>10</v>
      </c>
      <c r="O32" s="7" t="s">
        <v>383</v>
      </c>
      <c r="P32" s="7" t="s">
        <v>10</v>
      </c>
      <c r="Q32" s="7" t="s">
        <v>10</v>
      </c>
      <c r="R32" s="7" t="s">
        <v>383</v>
      </c>
      <c r="S32" s="19">
        <f t="shared" si="0"/>
        <v>62400</v>
      </c>
      <c r="T32" s="7" t="s">
        <v>3</v>
      </c>
      <c r="U32" s="19">
        <v>0</v>
      </c>
      <c r="V32" s="7" t="s">
        <v>387</v>
      </c>
      <c r="W32" s="19">
        <f t="shared" si="1"/>
        <v>7800</v>
      </c>
      <c r="X32" s="7" t="s">
        <v>386</v>
      </c>
      <c r="Y32" s="7" t="s">
        <v>10</v>
      </c>
      <c r="Z32" s="7" t="s">
        <v>383</v>
      </c>
      <c r="AA32" s="7" t="s">
        <v>10</v>
      </c>
      <c r="AB32" s="7" t="s">
        <v>383</v>
      </c>
      <c r="AC32" s="7" t="s">
        <v>10</v>
      </c>
      <c r="AD32" s="7" t="s">
        <v>383</v>
      </c>
      <c r="AE32" s="19">
        <v>0</v>
      </c>
      <c r="AF32" s="7" t="s">
        <v>3</v>
      </c>
      <c r="AG32" s="19">
        <v>0</v>
      </c>
      <c r="AH32" s="7" t="s">
        <v>3</v>
      </c>
      <c r="AI32" s="7" t="s">
        <v>10</v>
      </c>
      <c r="AJ32" s="7" t="s">
        <v>383</v>
      </c>
      <c r="AK32" s="19">
        <f t="shared" si="2"/>
        <v>1424.2800000000002</v>
      </c>
      <c r="AL32" s="7" t="s">
        <v>387</v>
      </c>
      <c r="AM32" s="19">
        <f t="shared" si="3"/>
        <v>2191.2000000000003</v>
      </c>
      <c r="AN32" s="7" t="s">
        <v>4</v>
      </c>
      <c r="AO32" s="19">
        <v>600</v>
      </c>
      <c r="AP32" s="7" t="s">
        <v>3</v>
      </c>
      <c r="AQ32" s="7" t="s">
        <v>10</v>
      </c>
      <c r="AR32" s="7" t="s">
        <v>383</v>
      </c>
      <c r="AS32" s="7" t="s">
        <v>10</v>
      </c>
    </row>
    <row r="33" spans="1:45" s="11" customFormat="1" ht="28.5">
      <c r="A33" s="17"/>
      <c r="B33" s="4" t="s">
        <v>5</v>
      </c>
      <c r="C33" s="4">
        <v>7</v>
      </c>
      <c r="D33" s="9" t="s">
        <v>84</v>
      </c>
      <c r="E33" s="5" t="s">
        <v>45</v>
      </c>
      <c r="F33" s="5" t="s">
        <v>361</v>
      </c>
      <c r="G33" s="6" t="s">
        <v>85</v>
      </c>
      <c r="H33" s="6" t="s">
        <v>43</v>
      </c>
      <c r="I33" s="6" t="s">
        <v>86</v>
      </c>
      <c r="J33" s="6" t="s">
        <v>354</v>
      </c>
      <c r="K33" s="19">
        <v>44800</v>
      </c>
      <c r="L33" s="19">
        <v>32710.951999999997</v>
      </c>
      <c r="M33" s="7" t="s">
        <v>10</v>
      </c>
      <c r="N33" s="7" t="s">
        <v>10</v>
      </c>
      <c r="O33" s="7" t="s">
        <v>383</v>
      </c>
      <c r="P33" s="7" t="s">
        <v>10</v>
      </c>
      <c r="Q33" s="7" t="s">
        <v>10</v>
      </c>
      <c r="R33" s="7" t="s">
        <v>383</v>
      </c>
      <c r="S33" s="19">
        <f>K33/30*40</f>
        <v>59733.333333333328</v>
      </c>
      <c r="T33" s="7" t="s">
        <v>3</v>
      </c>
      <c r="U33" s="19">
        <v>41</v>
      </c>
      <c r="V33" s="7" t="s">
        <v>387</v>
      </c>
      <c r="W33" s="19">
        <f>K33/30*5</f>
        <v>7466.6666666666661</v>
      </c>
      <c r="X33" s="7" t="s">
        <v>386</v>
      </c>
      <c r="Y33" s="7" t="s">
        <v>10</v>
      </c>
      <c r="Z33" s="7" t="s">
        <v>383</v>
      </c>
      <c r="AA33" s="7" t="s">
        <v>10</v>
      </c>
      <c r="AB33" s="7" t="s">
        <v>383</v>
      </c>
      <c r="AC33" s="7" t="s">
        <v>10</v>
      </c>
      <c r="AD33" s="7" t="s">
        <v>383</v>
      </c>
      <c r="AE33" s="19">
        <v>0</v>
      </c>
      <c r="AF33" s="7" t="s">
        <v>3</v>
      </c>
      <c r="AG33" s="19">
        <v>0</v>
      </c>
      <c r="AH33" s="7" t="s">
        <v>3</v>
      </c>
      <c r="AI33" s="7" t="s">
        <v>10</v>
      </c>
      <c r="AJ33" s="7" t="s">
        <v>383</v>
      </c>
      <c r="AK33" s="19">
        <f t="shared" si="2"/>
        <v>1424.2800000000002</v>
      </c>
      <c r="AL33" s="7" t="s">
        <v>387</v>
      </c>
      <c r="AM33" s="19">
        <f t="shared" si="3"/>
        <v>2191.2000000000003</v>
      </c>
      <c r="AN33" s="7" t="s">
        <v>4</v>
      </c>
      <c r="AO33" s="19">
        <v>600</v>
      </c>
      <c r="AP33" s="7" t="s">
        <v>3</v>
      </c>
      <c r="AQ33" s="7" t="s">
        <v>10</v>
      </c>
      <c r="AR33" s="7" t="s">
        <v>383</v>
      </c>
      <c r="AS33" s="7" t="s">
        <v>10</v>
      </c>
    </row>
    <row r="34" spans="1:45" s="2" customFormat="1" ht="22.5" customHeight="1">
      <c r="A34" s="17"/>
      <c r="B34" s="4" t="s">
        <v>5</v>
      </c>
      <c r="C34" s="4">
        <v>7</v>
      </c>
      <c r="D34" s="5" t="s">
        <v>87</v>
      </c>
      <c r="E34" s="5" t="s">
        <v>45</v>
      </c>
      <c r="F34" s="5" t="s">
        <v>357</v>
      </c>
      <c r="G34" s="6" t="s">
        <v>88</v>
      </c>
      <c r="H34" s="6" t="s">
        <v>54</v>
      </c>
      <c r="I34" s="6" t="s">
        <v>89</v>
      </c>
      <c r="J34" s="6" t="s">
        <v>353</v>
      </c>
      <c r="K34" s="19">
        <v>44000</v>
      </c>
      <c r="L34" s="19">
        <v>32150.951999999997</v>
      </c>
      <c r="M34" s="7" t="s">
        <v>10</v>
      </c>
      <c r="N34" s="7" t="s">
        <v>10</v>
      </c>
      <c r="O34" s="7" t="s">
        <v>383</v>
      </c>
      <c r="P34" s="7" t="s">
        <v>10</v>
      </c>
      <c r="Q34" s="7" t="s">
        <v>10</v>
      </c>
      <c r="R34" s="7" t="s">
        <v>383</v>
      </c>
      <c r="S34" s="19">
        <f t="shared" si="0"/>
        <v>58666.666666666672</v>
      </c>
      <c r="T34" s="7" t="s">
        <v>3</v>
      </c>
      <c r="U34" s="19">
        <v>23</v>
      </c>
      <c r="V34" s="7" t="s">
        <v>387</v>
      </c>
      <c r="W34" s="19">
        <f t="shared" si="1"/>
        <v>7333.3333333333339</v>
      </c>
      <c r="X34" s="7" t="s">
        <v>386</v>
      </c>
      <c r="Y34" s="7" t="s">
        <v>10</v>
      </c>
      <c r="Z34" s="7" t="s">
        <v>383</v>
      </c>
      <c r="AA34" s="7" t="s">
        <v>10</v>
      </c>
      <c r="AB34" s="7" t="s">
        <v>383</v>
      </c>
      <c r="AC34" s="7" t="s">
        <v>10</v>
      </c>
      <c r="AD34" s="7" t="s">
        <v>383</v>
      </c>
      <c r="AE34" s="19">
        <v>0</v>
      </c>
      <c r="AF34" s="7" t="s">
        <v>3</v>
      </c>
      <c r="AG34" s="19">
        <v>0</v>
      </c>
      <c r="AH34" s="7" t="s">
        <v>3</v>
      </c>
      <c r="AI34" s="7" t="s">
        <v>10</v>
      </c>
      <c r="AJ34" s="7" t="s">
        <v>383</v>
      </c>
      <c r="AK34" s="19">
        <f t="shared" si="2"/>
        <v>1424.2800000000002</v>
      </c>
      <c r="AL34" s="7" t="s">
        <v>387</v>
      </c>
      <c r="AM34" s="19">
        <f t="shared" si="3"/>
        <v>2191.2000000000003</v>
      </c>
      <c r="AN34" s="7" t="s">
        <v>4</v>
      </c>
      <c r="AO34" s="19">
        <v>600</v>
      </c>
      <c r="AP34" s="7" t="s">
        <v>3</v>
      </c>
      <c r="AQ34" s="7" t="s">
        <v>10</v>
      </c>
      <c r="AR34" s="7" t="s">
        <v>383</v>
      </c>
      <c r="AS34" s="7" t="s">
        <v>10</v>
      </c>
    </row>
    <row r="35" spans="1:45" s="11" customFormat="1" ht="22.5" customHeight="1">
      <c r="A35" s="17"/>
      <c r="B35" s="4" t="s">
        <v>5</v>
      </c>
      <c r="C35" s="4">
        <v>7</v>
      </c>
      <c r="D35" s="5" t="s">
        <v>90</v>
      </c>
      <c r="E35" s="5" t="s">
        <v>45</v>
      </c>
      <c r="F35" s="5" t="s">
        <v>357</v>
      </c>
      <c r="G35" s="6" t="s">
        <v>91</v>
      </c>
      <c r="H35" s="6" t="s">
        <v>92</v>
      </c>
      <c r="I35" s="6" t="s">
        <v>40</v>
      </c>
      <c r="J35" s="6" t="s">
        <v>354</v>
      </c>
      <c r="K35" s="19">
        <v>42300</v>
      </c>
      <c r="L35" s="19">
        <v>30960.951999999997</v>
      </c>
      <c r="M35" s="7" t="s">
        <v>10</v>
      </c>
      <c r="N35" s="7" t="s">
        <v>10</v>
      </c>
      <c r="O35" s="7" t="s">
        <v>383</v>
      </c>
      <c r="P35" s="7" t="s">
        <v>10</v>
      </c>
      <c r="Q35" s="7" t="s">
        <v>10</v>
      </c>
      <c r="R35" s="7" t="s">
        <v>383</v>
      </c>
      <c r="S35" s="19">
        <f t="shared" si="0"/>
        <v>56400</v>
      </c>
      <c r="T35" s="7" t="s">
        <v>3</v>
      </c>
      <c r="U35" s="19">
        <v>41</v>
      </c>
      <c r="V35" s="7" t="s">
        <v>387</v>
      </c>
      <c r="W35" s="19">
        <f t="shared" si="1"/>
        <v>7050</v>
      </c>
      <c r="X35" s="7" t="s">
        <v>386</v>
      </c>
      <c r="Y35" s="7" t="s">
        <v>10</v>
      </c>
      <c r="Z35" s="7" t="s">
        <v>383</v>
      </c>
      <c r="AA35" s="7" t="s">
        <v>10</v>
      </c>
      <c r="AB35" s="7" t="s">
        <v>383</v>
      </c>
      <c r="AC35" s="7" t="s">
        <v>10</v>
      </c>
      <c r="AD35" s="7" t="s">
        <v>383</v>
      </c>
      <c r="AE35" s="19">
        <v>0</v>
      </c>
      <c r="AF35" s="7" t="s">
        <v>3</v>
      </c>
      <c r="AG35" s="19">
        <v>0</v>
      </c>
      <c r="AH35" s="7" t="s">
        <v>3</v>
      </c>
      <c r="AI35" s="7" t="s">
        <v>10</v>
      </c>
      <c r="AJ35" s="7" t="s">
        <v>383</v>
      </c>
      <c r="AK35" s="19">
        <f t="shared" si="2"/>
        <v>1424.2800000000002</v>
      </c>
      <c r="AL35" s="7" t="s">
        <v>387</v>
      </c>
      <c r="AM35" s="19">
        <f t="shared" si="3"/>
        <v>2191.2000000000003</v>
      </c>
      <c r="AN35" s="7" t="s">
        <v>4</v>
      </c>
      <c r="AO35" s="19">
        <v>600</v>
      </c>
      <c r="AP35" s="7" t="s">
        <v>3</v>
      </c>
      <c r="AQ35" s="7" t="s">
        <v>10</v>
      </c>
      <c r="AR35" s="7" t="s">
        <v>383</v>
      </c>
      <c r="AS35" s="7" t="s">
        <v>10</v>
      </c>
    </row>
    <row r="36" spans="1:45" s="11" customFormat="1" ht="22.5" customHeight="1">
      <c r="A36" s="17"/>
      <c r="B36" s="4" t="s">
        <v>5</v>
      </c>
      <c r="C36" s="4">
        <v>7</v>
      </c>
      <c r="D36" s="5" t="s">
        <v>461</v>
      </c>
      <c r="E36" s="5" t="s">
        <v>45</v>
      </c>
      <c r="F36" s="5" t="s">
        <v>360</v>
      </c>
      <c r="G36" s="6" t="s">
        <v>111</v>
      </c>
      <c r="H36" s="6" t="s">
        <v>112</v>
      </c>
      <c r="I36" s="6" t="s">
        <v>113</v>
      </c>
      <c r="J36" s="6" t="s">
        <v>353</v>
      </c>
      <c r="K36" s="19">
        <v>40600</v>
      </c>
      <c r="L36" s="19">
        <v>29770.951999999997</v>
      </c>
      <c r="M36" s="7" t="s">
        <v>10</v>
      </c>
      <c r="N36" s="7" t="s">
        <v>10</v>
      </c>
      <c r="O36" s="7" t="s">
        <v>383</v>
      </c>
      <c r="P36" s="7" t="s">
        <v>10</v>
      </c>
      <c r="Q36" s="7" t="s">
        <v>10</v>
      </c>
      <c r="R36" s="7" t="s">
        <v>383</v>
      </c>
      <c r="S36" s="19">
        <f t="shared" si="0"/>
        <v>54133.333333333328</v>
      </c>
      <c r="T36" s="7" t="s">
        <v>3</v>
      </c>
      <c r="U36" s="19">
        <v>0</v>
      </c>
      <c r="V36" s="7" t="s">
        <v>387</v>
      </c>
      <c r="W36" s="19">
        <f t="shared" si="1"/>
        <v>6766.6666666666661</v>
      </c>
      <c r="X36" s="7" t="s">
        <v>386</v>
      </c>
      <c r="Y36" s="7" t="s">
        <v>10</v>
      </c>
      <c r="Z36" s="7" t="s">
        <v>383</v>
      </c>
      <c r="AA36" s="7" t="s">
        <v>10</v>
      </c>
      <c r="AB36" s="7" t="s">
        <v>383</v>
      </c>
      <c r="AC36" s="7" t="s">
        <v>10</v>
      </c>
      <c r="AD36" s="7" t="s">
        <v>383</v>
      </c>
      <c r="AE36" s="19">
        <v>0</v>
      </c>
      <c r="AF36" s="7" t="s">
        <v>3</v>
      </c>
      <c r="AG36" s="19">
        <v>0</v>
      </c>
      <c r="AH36" s="7" t="s">
        <v>3</v>
      </c>
      <c r="AI36" s="7" t="s">
        <v>10</v>
      </c>
      <c r="AJ36" s="7" t="s">
        <v>383</v>
      </c>
      <c r="AK36" s="19">
        <f t="shared" si="2"/>
        <v>1424.2800000000002</v>
      </c>
      <c r="AL36" s="7" t="s">
        <v>387</v>
      </c>
      <c r="AM36" s="19">
        <f t="shared" si="3"/>
        <v>2191.2000000000003</v>
      </c>
      <c r="AN36" s="7" t="s">
        <v>4</v>
      </c>
      <c r="AO36" s="19">
        <v>600</v>
      </c>
      <c r="AP36" s="7" t="s">
        <v>3</v>
      </c>
      <c r="AQ36" s="7" t="s">
        <v>10</v>
      </c>
      <c r="AR36" s="7" t="s">
        <v>383</v>
      </c>
      <c r="AS36" s="7" t="s">
        <v>10</v>
      </c>
    </row>
    <row r="37" spans="1:45" s="11" customFormat="1" ht="22.5" customHeight="1">
      <c r="A37" s="17"/>
      <c r="B37" s="4" t="s">
        <v>5</v>
      </c>
      <c r="C37" s="4">
        <v>7</v>
      </c>
      <c r="D37" s="5" t="s">
        <v>423</v>
      </c>
      <c r="E37" s="5" t="s">
        <v>45</v>
      </c>
      <c r="F37" s="5" t="s">
        <v>358</v>
      </c>
      <c r="G37" s="6" t="s">
        <v>101</v>
      </c>
      <c r="H37" s="6" t="s">
        <v>23</v>
      </c>
      <c r="I37" s="6" t="s">
        <v>102</v>
      </c>
      <c r="J37" s="6" t="s">
        <v>354</v>
      </c>
      <c r="K37" s="19">
        <v>34000</v>
      </c>
      <c r="L37" s="19">
        <v>25150.951999999997</v>
      </c>
      <c r="M37" s="7" t="s">
        <v>10</v>
      </c>
      <c r="N37" s="7" t="s">
        <v>10</v>
      </c>
      <c r="O37" s="7" t="s">
        <v>383</v>
      </c>
      <c r="P37" s="7" t="s">
        <v>10</v>
      </c>
      <c r="Q37" s="7" t="s">
        <v>10</v>
      </c>
      <c r="R37" s="7" t="s">
        <v>383</v>
      </c>
      <c r="S37" s="19">
        <f t="shared" si="0"/>
        <v>45333.333333333328</v>
      </c>
      <c r="T37" s="7" t="s">
        <v>3</v>
      </c>
      <c r="U37" s="19">
        <v>0</v>
      </c>
      <c r="V37" s="7" t="s">
        <v>387</v>
      </c>
      <c r="W37" s="19">
        <f t="shared" si="1"/>
        <v>5666.6666666666661</v>
      </c>
      <c r="X37" s="7" t="s">
        <v>386</v>
      </c>
      <c r="Y37" s="7" t="s">
        <v>10</v>
      </c>
      <c r="Z37" s="7" t="s">
        <v>383</v>
      </c>
      <c r="AA37" s="7" t="s">
        <v>10</v>
      </c>
      <c r="AB37" s="7" t="s">
        <v>383</v>
      </c>
      <c r="AC37" s="7" t="s">
        <v>10</v>
      </c>
      <c r="AD37" s="7" t="s">
        <v>383</v>
      </c>
      <c r="AE37" s="19">
        <v>0</v>
      </c>
      <c r="AF37" s="7" t="s">
        <v>3</v>
      </c>
      <c r="AG37" s="19">
        <v>0</v>
      </c>
      <c r="AH37" s="7" t="s">
        <v>3</v>
      </c>
      <c r="AI37" s="7" t="s">
        <v>10</v>
      </c>
      <c r="AJ37" s="7" t="s">
        <v>383</v>
      </c>
      <c r="AK37" s="19">
        <f t="shared" si="2"/>
        <v>1424.2800000000002</v>
      </c>
      <c r="AL37" s="7" t="s">
        <v>387</v>
      </c>
      <c r="AM37" s="19">
        <f t="shared" si="3"/>
        <v>2191.2000000000003</v>
      </c>
      <c r="AN37" s="7" t="s">
        <v>4</v>
      </c>
      <c r="AO37" s="19">
        <v>600</v>
      </c>
      <c r="AP37" s="7" t="s">
        <v>3</v>
      </c>
      <c r="AQ37" s="7" t="s">
        <v>10</v>
      </c>
      <c r="AR37" s="7" t="s">
        <v>383</v>
      </c>
      <c r="AS37" s="7" t="s">
        <v>10</v>
      </c>
    </row>
    <row r="38" spans="1:45" s="11" customFormat="1" ht="22.5" customHeight="1">
      <c r="A38" s="17"/>
      <c r="B38" s="4" t="s">
        <v>5</v>
      </c>
      <c r="C38" s="4">
        <v>7</v>
      </c>
      <c r="D38" s="5" t="s">
        <v>462</v>
      </c>
      <c r="E38" s="5" t="s">
        <v>45</v>
      </c>
      <c r="F38" s="5" t="s">
        <v>358</v>
      </c>
      <c r="G38" s="6" t="s">
        <v>104</v>
      </c>
      <c r="H38" s="6" t="s">
        <v>105</v>
      </c>
      <c r="I38" s="6" t="s">
        <v>106</v>
      </c>
      <c r="J38" s="6" t="s">
        <v>354</v>
      </c>
      <c r="K38" s="19">
        <v>34000</v>
      </c>
      <c r="L38" s="19">
        <v>25150.951999999997</v>
      </c>
      <c r="M38" s="7" t="s">
        <v>10</v>
      </c>
      <c r="N38" s="7" t="s">
        <v>10</v>
      </c>
      <c r="O38" s="7" t="s">
        <v>383</v>
      </c>
      <c r="P38" s="7" t="s">
        <v>10</v>
      </c>
      <c r="Q38" s="7" t="s">
        <v>10</v>
      </c>
      <c r="R38" s="7" t="s">
        <v>383</v>
      </c>
      <c r="S38" s="19">
        <f t="shared" si="0"/>
        <v>45333.333333333328</v>
      </c>
      <c r="T38" s="7" t="s">
        <v>3</v>
      </c>
      <c r="U38" s="19">
        <v>0</v>
      </c>
      <c r="V38" s="7" t="s">
        <v>387</v>
      </c>
      <c r="W38" s="19">
        <f t="shared" si="1"/>
        <v>5666.6666666666661</v>
      </c>
      <c r="X38" s="7" t="s">
        <v>386</v>
      </c>
      <c r="Y38" s="7" t="s">
        <v>10</v>
      </c>
      <c r="Z38" s="7" t="s">
        <v>383</v>
      </c>
      <c r="AA38" s="7" t="s">
        <v>10</v>
      </c>
      <c r="AB38" s="7" t="s">
        <v>383</v>
      </c>
      <c r="AC38" s="7" t="s">
        <v>10</v>
      </c>
      <c r="AD38" s="7" t="s">
        <v>383</v>
      </c>
      <c r="AE38" s="19">
        <v>0</v>
      </c>
      <c r="AF38" s="7" t="s">
        <v>3</v>
      </c>
      <c r="AG38" s="19">
        <v>0</v>
      </c>
      <c r="AH38" s="7" t="s">
        <v>3</v>
      </c>
      <c r="AI38" s="7" t="s">
        <v>10</v>
      </c>
      <c r="AJ38" s="7" t="s">
        <v>383</v>
      </c>
      <c r="AK38" s="19">
        <f t="shared" si="2"/>
        <v>1424.2800000000002</v>
      </c>
      <c r="AL38" s="7" t="s">
        <v>387</v>
      </c>
      <c r="AM38" s="19">
        <f t="shared" si="3"/>
        <v>2191.2000000000003</v>
      </c>
      <c r="AN38" s="7" t="s">
        <v>4</v>
      </c>
      <c r="AO38" s="19">
        <v>600</v>
      </c>
      <c r="AP38" s="7" t="s">
        <v>3</v>
      </c>
      <c r="AQ38" s="7" t="s">
        <v>10</v>
      </c>
      <c r="AR38" s="7" t="s">
        <v>383</v>
      </c>
      <c r="AS38" s="7" t="s">
        <v>10</v>
      </c>
    </row>
    <row r="39" spans="1:45" s="11" customFormat="1" ht="22.5" customHeight="1">
      <c r="A39" s="17"/>
      <c r="B39" s="4" t="s">
        <v>5</v>
      </c>
      <c r="C39" s="4">
        <v>7</v>
      </c>
      <c r="D39" s="5" t="s">
        <v>97</v>
      </c>
      <c r="E39" s="5" t="s">
        <v>45</v>
      </c>
      <c r="F39" s="5" t="s">
        <v>357</v>
      </c>
      <c r="G39" s="6" t="s">
        <v>94</v>
      </c>
      <c r="H39" s="6" t="s">
        <v>95</v>
      </c>
      <c r="I39" s="6" t="s">
        <v>96</v>
      </c>
      <c r="J39" s="6" t="s">
        <v>354</v>
      </c>
      <c r="K39" s="19">
        <v>34000</v>
      </c>
      <c r="L39" s="19">
        <v>25150.951999999997</v>
      </c>
      <c r="M39" s="7" t="s">
        <v>10</v>
      </c>
      <c r="N39" s="7" t="s">
        <v>10</v>
      </c>
      <c r="O39" s="7" t="s">
        <v>383</v>
      </c>
      <c r="P39" s="7" t="s">
        <v>10</v>
      </c>
      <c r="Q39" s="7" t="s">
        <v>10</v>
      </c>
      <c r="R39" s="7" t="s">
        <v>383</v>
      </c>
      <c r="S39" s="19">
        <f t="shared" si="0"/>
        <v>45333.333333333328</v>
      </c>
      <c r="T39" s="7" t="s">
        <v>3</v>
      </c>
      <c r="U39" s="19">
        <v>23</v>
      </c>
      <c r="V39" s="7" t="s">
        <v>387</v>
      </c>
      <c r="W39" s="19">
        <f t="shared" si="1"/>
        <v>5666.6666666666661</v>
      </c>
      <c r="X39" s="7" t="s">
        <v>386</v>
      </c>
      <c r="Y39" s="7" t="s">
        <v>10</v>
      </c>
      <c r="Z39" s="7" t="s">
        <v>383</v>
      </c>
      <c r="AA39" s="7" t="s">
        <v>10</v>
      </c>
      <c r="AB39" s="7" t="s">
        <v>383</v>
      </c>
      <c r="AC39" s="7" t="s">
        <v>10</v>
      </c>
      <c r="AD39" s="7" t="s">
        <v>383</v>
      </c>
      <c r="AE39" s="19">
        <v>9100</v>
      </c>
      <c r="AF39" s="7" t="s">
        <v>3</v>
      </c>
      <c r="AG39" s="19">
        <v>0</v>
      </c>
      <c r="AH39" s="7" t="s">
        <v>3</v>
      </c>
      <c r="AI39" s="7" t="s">
        <v>10</v>
      </c>
      <c r="AJ39" s="7" t="s">
        <v>383</v>
      </c>
      <c r="AK39" s="19">
        <f t="shared" si="2"/>
        <v>1424.2800000000002</v>
      </c>
      <c r="AL39" s="7" t="s">
        <v>387</v>
      </c>
      <c r="AM39" s="19">
        <f t="shared" si="3"/>
        <v>2191.2000000000003</v>
      </c>
      <c r="AN39" s="7" t="s">
        <v>4</v>
      </c>
      <c r="AO39" s="19">
        <v>600</v>
      </c>
      <c r="AP39" s="7" t="s">
        <v>3</v>
      </c>
      <c r="AQ39" s="7" t="s">
        <v>10</v>
      </c>
      <c r="AR39" s="7" t="s">
        <v>383</v>
      </c>
      <c r="AS39" s="7" t="s">
        <v>10</v>
      </c>
    </row>
    <row r="40" spans="1:45" s="11" customFormat="1" ht="22.5" customHeight="1">
      <c r="A40" s="17"/>
      <c r="B40" s="4" t="s">
        <v>5</v>
      </c>
      <c r="C40" s="4">
        <v>7</v>
      </c>
      <c r="D40" s="9" t="s">
        <v>97</v>
      </c>
      <c r="E40" s="9" t="s">
        <v>45</v>
      </c>
      <c r="F40" s="9" t="s">
        <v>357</v>
      </c>
      <c r="G40" s="6" t="s">
        <v>98</v>
      </c>
      <c r="H40" s="6" t="s">
        <v>99</v>
      </c>
      <c r="I40" s="6" t="s">
        <v>100</v>
      </c>
      <c r="J40" s="6" t="s">
        <v>353</v>
      </c>
      <c r="K40" s="19">
        <v>34000</v>
      </c>
      <c r="L40" s="19">
        <v>25150.951999999997</v>
      </c>
      <c r="M40" s="7" t="s">
        <v>10</v>
      </c>
      <c r="N40" s="7" t="s">
        <v>10</v>
      </c>
      <c r="O40" s="7" t="s">
        <v>383</v>
      </c>
      <c r="P40" s="7" t="s">
        <v>10</v>
      </c>
      <c r="Q40" s="7" t="s">
        <v>10</v>
      </c>
      <c r="R40" s="7" t="s">
        <v>383</v>
      </c>
      <c r="S40" s="19">
        <f t="shared" si="0"/>
        <v>45333.333333333328</v>
      </c>
      <c r="T40" s="7" t="s">
        <v>3</v>
      </c>
      <c r="U40" s="19">
        <v>0</v>
      </c>
      <c r="V40" s="7" t="s">
        <v>387</v>
      </c>
      <c r="W40" s="19">
        <f t="shared" si="1"/>
        <v>5666.6666666666661</v>
      </c>
      <c r="X40" s="7" t="s">
        <v>386</v>
      </c>
      <c r="Y40" s="7" t="s">
        <v>10</v>
      </c>
      <c r="Z40" s="7" t="s">
        <v>383</v>
      </c>
      <c r="AA40" s="7" t="s">
        <v>10</v>
      </c>
      <c r="AB40" s="7" t="s">
        <v>383</v>
      </c>
      <c r="AC40" s="7" t="s">
        <v>10</v>
      </c>
      <c r="AD40" s="7" t="s">
        <v>383</v>
      </c>
      <c r="AE40" s="19">
        <v>0</v>
      </c>
      <c r="AF40" s="7" t="s">
        <v>3</v>
      </c>
      <c r="AG40" s="19">
        <v>0</v>
      </c>
      <c r="AH40" s="7" t="s">
        <v>3</v>
      </c>
      <c r="AI40" s="7" t="s">
        <v>10</v>
      </c>
      <c r="AJ40" s="7" t="s">
        <v>383</v>
      </c>
      <c r="AK40" s="19">
        <f t="shared" si="2"/>
        <v>1424.2800000000002</v>
      </c>
      <c r="AL40" s="7" t="s">
        <v>387</v>
      </c>
      <c r="AM40" s="19">
        <f t="shared" si="3"/>
        <v>2191.2000000000003</v>
      </c>
      <c r="AN40" s="7" t="s">
        <v>4</v>
      </c>
      <c r="AO40" s="19">
        <v>600</v>
      </c>
      <c r="AP40" s="7" t="s">
        <v>3</v>
      </c>
      <c r="AQ40" s="7" t="s">
        <v>10</v>
      </c>
      <c r="AR40" s="7" t="s">
        <v>383</v>
      </c>
      <c r="AS40" s="7" t="s">
        <v>10</v>
      </c>
    </row>
    <row r="41" spans="1:45" s="11" customFormat="1" ht="22.5" customHeight="1">
      <c r="A41" s="17"/>
      <c r="B41" s="4" t="s">
        <v>5</v>
      </c>
      <c r="C41" s="4">
        <v>6</v>
      </c>
      <c r="D41" s="9" t="s">
        <v>115</v>
      </c>
      <c r="E41" s="9" t="s">
        <v>114</v>
      </c>
      <c r="F41" s="5" t="s">
        <v>357</v>
      </c>
      <c r="G41" s="6" t="s">
        <v>116</v>
      </c>
      <c r="H41" s="6" t="s">
        <v>117</v>
      </c>
      <c r="I41" s="6" t="s">
        <v>118</v>
      </c>
      <c r="J41" s="6" t="s">
        <v>354</v>
      </c>
      <c r="K41" s="19">
        <v>39500</v>
      </c>
      <c r="L41" s="19">
        <v>29000.951999999997</v>
      </c>
      <c r="M41" s="7" t="s">
        <v>10</v>
      </c>
      <c r="N41" s="7" t="s">
        <v>10</v>
      </c>
      <c r="O41" s="7" t="s">
        <v>383</v>
      </c>
      <c r="P41" s="7" t="s">
        <v>10</v>
      </c>
      <c r="Q41" s="7" t="s">
        <v>10</v>
      </c>
      <c r="R41" s="7" t="s">
        <v>383</v>
      </c>
      <c r="S41" s="19">
        <f t="shared" si="0"/>
        <v>52666.666666666672</v>
      </c>
      <c r="T41" s="7" t="s">
        <v>3</v>
      </c>
      <c r="U41" s="19">
        <v>41</v>
      </c>
      <c r="V41" s="7" t="s">
        <v>387</v>
      </c>
      <c r="W41" s="19">
        <f t="shared" si="1"/>
        <v>6583.3333333333339</v>
      </c>
      <c r="X41" s="7" t="s">
        <v>386</v>
      </c>
      <c r="Y41" s="7" t="s">
        <v>10</v>
      </c>
      <c r="Z41" s="7" t="s">
        <v>383</v>
      </c>
      <c r="AA41" s="7" t="s">
        <v>10</v>
      </c>
      <c r="AB41" s="7" t="s">
        <v>383</v>
      </c>
      <c r="AC41" s="7" t="s">
        <v>10</v>
      </c>
      <c r="AD41" s="7" t="s">
        <v>383</v>
      </c>
      <c r="AE41" s="19">
        <v>32916.67</v>
      </c>
      <c r="AF41" s="7" t="s">
        <v>3</v>
      </c>
      <c r="AG41" s="19">
        <v>0</v>
      </c>
      <c r="AH41" s="7" t="s">
        <v>3</v>
      </c>
      <c r="AI41" s="7" t="s">
        <v>10</v>
      </c>
      <c r="AJ41" s="7" t="s">
        <v>383</v>
      </c>
      <c r="AK41" s="19">
        <f t="shared" si="2"/>
        <v>1424.2800000000002</v>
      </c>
      <c r="AL41" s="7" t="s">
        <v>387</v>
      </c>
      <c r="AM41" s="19">
        <f t="shared" si="3"/>
        <v>2191.2000000000003</v>
      </c>
      <c r="AN41" s="7" t="s">
        <v>4</v>
      </c>
      <c r="AO41" s="19">
        <v>600</v>
      </c>
      <c r="AP41" s="7" t="s">
        <v>3</v>
      </c>
      <c r="AQ41" s="7" t="s">
        <v>10</v>
      </c>
      <c r="AR41" s="7" t="s">
        <v>383</v>
      </c>
      <c r="AS41" s="7" t="s">
        <v>10</v>
      </c>
    </row>
    <row r="42" spans="1:45" s="11" customFormat="1" ht="22.5" customHeight="1">
      <c r="A42" s="17"/>
      <c r="B42" s="4" t="s">
        <v>5</v>
      </c>
      <c r="C42" s="4">
        <v>6</v>
      </c>
      <c r="D42" s="12" t="s">
        <v>115</v>
      </c>
      <c r="E42" s="13" t="s">
        <v>114</v>
      </c>
      <c r="F42" s="5" t="s">
        <v>357</v>
      </c>
      <c r="G42" s="14" t="s">
        <v>119</v>
      </c>
      <c r="H42" s="6" t="s">
        <v>100</v>
      </c>
      <c r="I42" s="6" t="s">
        <v>120</v>
      </c>
      <c r="J42" s="6" t="s">
        <v>354</v>
      </c>
      <c r="K42" s="19">
        <v>38900</v>
      </c>
      <c r="L42" s="19">
        <v>28580.951999999997</v>
      </c>
      <c r="M42" s="7" t="s">
        <v>10</v>
      </c>
      <c r="N42" s="7" t="s">
        <v>10</v>
      </c>
      <c r="O42" s="7" t="s">
        <v>383</v>
      </c>
      <c r="P42" s="7" t="s">
        <v>10</v>
      </c>
      <c r="Q42" s="7" t="s">
        <v>10</v>
      </c>
      <c r="R42" s="7" t="s">
        <v>383</v>
      </c>
      <c r="S42" s="19">
        <f t="shared" si="0"/>
        <v>51866.666666666672</v>
      </c>
      <c r="T42" s="7" t="s">
        <v>3</v>
      </c>
      <c r="U42" s="19">
        <v>23</v>
      </c>
      <c r="V42" s="7" t="s">
        <v>387</v>
      </c>
      <c r="W42" s="19">
        <f t="shared" si="1"/>
        <v>6483.3333333333339</v>
      </c>
      <c r="X42" s="7" t="s">
        <v>386</v>
      </c>
      <c r="Y42" s="7" t="s">
        <v>10</v>
      </c>
      <c r="Z42" s="7" t="s">
        <v>383</v>
      </c>
      <c r="AA42" s="7" t="s">
        <v>10</v>
      </c>
      <c r="AB42" s="7" t="s">
        <v>383</v>
      </c>
      <c r="AC42" s="7" t="s">
        <v>10</v>
      </c>
      <c r="AD42" s="7" t="s">
        <v>383</v>
      </c>
      <c r="AE42" s="19">
        <v>19450</v>
      </c>
      <c r="AF42" s="7" t="s">
        <v>3</v>
      </c>
      <c r="AG42" s="19">
        <v>0</v>
      </c>
      <c r="AH42" s="7" t="s">
        <v>3</v>
      </c>
      <c r="AI42" s="7" t="s">
        <v>10</v>
      </c>
      <c r="AJ42" s="7" t="s">
        <v>383</v>
      </c>
      <c r="AK42" s="19">
        <f t="shared" si="2"/>
        <v>1424.2800000000002</v>
      </c>
      <c r="AL42" s="7" t="s">
        <v>387</v>
      </c>
      <c r="AM42" s="19">
        <f t="shared" si="3"/>
        <v>2191.2000000000003</v>
      </c>
      <c r="AN42" s="7" t="s">
        <v>4</v>
      </c>
      <c r="AO42" s="19">
        <v>600</v>
      </c>
      <c r="AP42" s="7" t="s">
        <v>3</v>
      </c>
      <c r="AQ42" s="7" t="s">
        <v>10</v>
      </c>
      <c r="AR42" s="7" t="s">
        <v>383</v>
      </c>
      <c r="AS42" s="7" t="s">
        <v>10</v>
      </c>
    </row>
    <row r="43" spans="1:45" s="11" customFormat="1" ht="22.5" customHeight="1">
      <c r="A43" s="17"/>
      <c r="B43" s="4" t="s">
        <v>5</v>
      </c>
      <c r="C43" s="4">
        <v>6</v>
      </c>
      <c r="D43" s="12" t="s">
        <v>115</v>
      </c>
      <c r="E43" s="13" t="s">
        <v>114</v>
      </c>
      <c r="F43" s="5" t="s">
        <v>357</v>
      </c>
      <c r="G43" s="14" t="s">
        <v>121</v>
      </c>
      <c r="H43" s="6" t="s">
        <v>122</v>
      </c>
      <c r="I43" s="6" t="s">
        <v>123</v>
      </c>
      <c r="J43" s="6" t="s">
        <v>354</v>
      </c>
      <c r="K43" s="19">
        <v>37500</v>
      </c>
      <c r="L43" s="19">
        <v>27600.951999999997</v>
      </c>
      <c r="M43" s="7" t="s">
        <v>10</v>
      </c>
      <c r="N43" s="7" t="s">
        <v>10</v>
      </c>
      <c r="O43" s="7" t="s">
        <v>383</v>
      </c>
      <c r="P43" s="7" t="s">
        <v>10</v>
      </c>
      <c r="Q43" s="7" t="s">
        <v>10</v>
      </c>
      <c r="R43" s="7" t="s">
        <v>383</v>
      </c>
      <c r="S43" s="19">
        <f t="shared" si="0"/>
        <v>50000</v>
      </c>
      <c r="T43" s="7" t="s">
        <v>3</v>
      </c>
      <c r="U43" s="19">
        <v>54.5</v>
      </c>
      <c r="V43" s="7" t="s">
        <v>387</v>
      </c>
      <c r="W43" s="19">
        <f t="shared" si="1"/>
        <v>6250</v>
      </c>
      <c r="X43" s="7" t="s">
        <v>386</v>
      </c>
      <c r="Y43" s="7" t="s">
        <v>10</v>
      </c>
      <c r="Z43" s="7" t="s">
        <v>383</v>
      </c>
      <c r="AA43" s="7" t="s">
        <v>10</v>
      </c>
      <c r="AB43" s="7" t="s">
        <v>383</v>
      </c>
      <c r="AC43" s="7" t="s">
        <v>10</v>
      </c>
      <c r="AD43" s="7" t="s">
        <v>383</v>
      </c>
      <c r="AE43" s="19">
        <v>37500</v>
      </c>
      <c r="AF43" s="7" t="s">
        <v>3</v>
      </c>
      <c r="AG43" s="19">
        <v>0</v>
      </c>
      <c r="AH43" s="7" t="s">
        <v>3</v>
      </c>
      <c r="AI43" s="7" t="s">
        <v>10</v>
      </c>
      <c r="AJ43" s="7" t="s">
        <v>383</v>
      </c>
      <c r="AK43" s="19">
        <f t="shared" si="2"/>
        <v>1424.2800000000002</v>
      </c>
      <c r="AL43" s="7" t="s">
        <v>387</v>
      </c>
      <c r="AM43" s="19">
        <f t="shared" si="3"/>
        <v>2191.2000000000003</v>
      </c>
      <c r="AN43" s="7" t="s">
        <v>4</v>
      </c>
      <c r="AO43" s="19">
        <v>600</v>
      </c>
      <c r="AP43" s="7" t="s">
        <v>3</v>
      </c>
      <c r="AQ43" s="7" t="s">
        <v>10</v>
      </c>
      <c r="AR43" s="7" t="s">
        <v>383</v>
      </c>
      <c r="AS43" s="7" t="s">
        <v>10</v>
      </c>
    </row>
    <row r="44" spans="1:45" s="11" customFormat="1" ht="22.5" customHeight="1">
      <c r="A44" s="17"/>
      <c r="B44" s="4" t="s">
        <v>5</v>
      </c>
      <c r="C44" s="4">
        <v>6</v>
      </c>
      <c r="D44" s="12" t="s">
        <v>115</v>
      </c>
      <c r="E44" s="13" t="s">
        <v>114</v>
      </c>
      <c r="F44" s="5" t="s">
        <v>357</v>
      </c>
      <c r="G44" s="14" t="s">
        <v>124</v>
      </c>
      <c r="H44" s="6" t="s">
        <v>55</v>
      </c>
      <c r="I44" s="6" t="s">
        <v>67</v>
      </c>
      <c r="J44" s="6" t="s">
        <v>354</v>
      </c>
      <c r="K44" s="19">
        <v>37500</v>
      </c>
      <c r="L44" s="19">
        <v>27600.951999999997</v>
      </c>
      <c r="M44" s="7" t="s">
        <v>10</v>
      </c>
      <c r="N44" s="7" t="s">
        <v>10</v>
      </c>
      <c r="O44" s="7" t="s">
        <v>383</v>
      </c>
      <c r="P44" s="7" t="s">
        <v>10</v>
      </c>
      <c r="Q44" s="7" t="s">
        <v>10</v>
      </c>
      <c r="R44" s="7" t="s">
        <v>383</v>
      </c>
      <c r="S44" s="19">
        <f t="shared" si="0"/>
        <v>50000</v>
      </c>
      <c r="T44" s="7" t="s">
        <v>3</v>
      </c>
      <c r="U44" s="19">
        <v>27.5</v>
      </c>
      <c r="V44" s="7" t="s">
        <v>387</v>
      </c>
      <c r="W44" s="19">
        <f t="shared" si="1"/>
        <v>6250</v>
      </c>
      <c r="X44" s="7" t="s">
        <v>386</v>
      </c>
      <c r="Y44" s="7" t="s">
        <v>10</v>
      </c>
      <c r="Z44" s="7" t="s">
        <v>383</v>
      </c>
      <c r="AA44" s="7" t="s">
        <v>10</v>
      </c>
      <c r="AB44" s="7" t="s">
        <v>383</v>
      </c>
      <c r="AC44" s="7" t="s">
        <v>10</v>
      </c>
      <c r="AD44" s="7" t="s">
        <v>383</v>
      </c>
      <c r="AE44" s="19">
        <v>25000</v>
      </c>
      <c r="AF44" s="7" t="s">
        <v>3</v>
      </c>
      <c r="AG44" s="19">
        <v>0</v>
      </c>
      <c r="AH44" s="7" t="s">
        <v>3</v>
      </c>
      <c r="AI44" s="7" t="s">
        <v>10</v>
      </c>
      <c r="AJ44" s="7" t="s">
        <v>383</v>
      </c>
      <c r="AK44" s="19">
        <f t="shared" si="2"/>
        <v>1424.2800000000002</v>
      </c>
      <c r="AL44" s="7" t="s">
        <v>387</v>
      </c>
      <c r="AM44" s="19">
        <f t="shared" si="3"/>
        <v>2191.2000000000003</v>
      </c>
      <c r="AN44" s="7" t="s">
        <v>4</v>
      </c>
      <c r="AO44" s="19">
        <v>600</v>
      </c>
      <c r="AP44" s="7" t="s">
        <v>3</v>
      </c>
      <c r="AQ44" s="7" t="s">
        <v>10</v>
      </c>
      <c r="AR44" s="7" t="s">
        <v>383</v>
      </c>
      <c r="AS44" s="7" t="s">
        <v>10</v>
      </c>
    </row>
    <row r="45" spans="1:45" s="11" customFormat="1" ht="22.5" customHeight="1">
      <c r="A45" s="17"/>
      <c r="B45" s="4" t="s">
        <v>5</v>
      </c>
      <c r="C45" s="4">
        <v>6</v>
      </c>
      <c r="D45" s="12" t="s">
        <v>115</v>
      </c>
      <c r="E45" s="13" t="s">
        <v>114</v>
      </c>
      <c r="F45" s="5" t="s">
        <v>357</v>
      </c>
      <c r="G45" s="14" t="s">
        <v>125</v>
      </c>
      <c r="H45" s="6" t="s">
        <v>126</v>
      </c>
      <c r="I45" s="6" t="s">
        <v>127</v>
      </c>
      <c r="J45" s="6" t="s">
        <v>354</v>
      </c>
      <c r="K45" s="19">
        <v>37500</v>
      </c>
      <c r="L45" s="19">
        <v>27600.951999999997</v>
      </c>
      <c r="M45" s="7" t="s">
        <v>10</v>
      </c>
      <c r="N45" s="7" t="s">
        <v>10</v>
      </c>
      <c r="O45" s="7" t="s">
        <v>383</v>
      </c>
      <c r="P45" s="7" t="s">
        <v>10</v>
      </c>
      <c r="Q45" s="7" t="s">
        <v>10</v>
      </c>
      <c r="R45" s="7" t="s">
        <v>383</v>
      </c>
      <c r="S45" s="19">
        <f t="shared" si="0"/>
        <v>50000</v>
      </c>
      <c r="T45" s="7" t="s">
        <v>3</v>
      </c>
      <c r="U45" s="19">
        <v>27.5</v>
      </c>
      <c r="V45" s="7" t="s">
        <v>387</v>
      </c>
      <c r="W45" s="19">
        <f t="shared" si="1"/>
        <v>6250</v>
      </c>
      <c r="X45" s="7" t="s">
        <v>386</v>
      </c>
      <c r="Y45" s="7" t="s">
        <v>10</v>
      </c>
      <c r="Z45" s="7" t="s">
        <v>383</v>
      </c>
      <c r="AA45" s="7" t="s">
        <v>10</v>
      </c>
      <c r="AB45" s="7" t="s">
        <v>383</v>
      </c>
      <c r="AC45" s="7" t="s">
        <v>10</v>
      </c>
      <c r="AD45" s="7" t="s">
        <v>383</v>
      </c>
      <c r="AE45" s="19">
        <v>25000</v>
      </c>
      <c r="AF45" s="7" t="s">
        <v>3</v>
      </c>
      <c r="AG45" s="19">
        <v>0</v>
      </c>
      <c r="AH45" s="7" t="s">
        <v>3</v>
      </c>
      <c r="AI45" s="7" t="s">
        <v>10</v>
      </c>
      <c r="AJ45" s="7" t="s">
        <v>383</v>
      </c>
      <c r="AK45" s="19">
        <f t="shared" si="2"/>
        <v>1424.2800000000002</v>
      </c>
      <c r="AL45" s="7" t="s">
        <v>387</v>
      </c>
      <c r="AM45" s="19">
        <f t="shared" si="3"/>
        <v>2191.2000000000003</v>
      </c>
      <c r="AN45" s="7" t="s">
        <v>4</v>
      </c>
      <c r="AO45" s="19">
        <v>600</v>
      </c>
      <c r="AP45" s="7" t="s">
        <v>3</v>
      </c>
      <c r="AQ45" s="7" t="s">
        <v>10</v>
      </c>
      <c r="AR45" s="7" t="s">
        <v>383</v>
      </c>
      <c r="AS45" s="7" t="s">
        <v>10</v>
      </c>
    </row>
    <row r="46" spans="1:45" s="11" customFormat="1" ht="22.5" customHeight="1">
      <c r="A46" s="17"/>
      <c r="B46" s="4" t="s">
        <v>5</v>
      </c>
      <c r="C46" s="4">
        <v>6</v>
      </c>
      <c r="D46" s="12" t="s">
        <v>115</v>
      </c>
      <c r="E46" s="13" t="s">
        <v>114</v>
      </c>
      <c r="F46" s="5" t="s">
        <v>357</v>
      </c>
      <c r="G46" s="14" t="s">
        <v>128</v>
      </c>
      <c r="H46" s="6" t="s">
        <v>129</v>
      </c>
      <c r="I46" s="6" t="s">
        <v>130</v>
      </c>
      <c r="J46" s="6" t="s">
        <v>354</v>
      </c>
      <c r="K46" s="19">
        <v>36100</v>
      </c>
      <c r="L46" s="19">
        <v>26620.951999999997</v>
      </c>
      <c r="M46" s="7" t="s">
        <v>10</v>
      </c>
      <c r="N46" s="7" t="s">
        <v>10</v>
      </c>
      <c r="O46" s="7" t="s">
        <v>383</v>
      </c>
      <c r="P46" s="7" t="s">
        <v>10</v>
      </c>
      <c r="Q46" s="7" t="s">
        <v>10</v>
      </c>
      <c r="R46" s="7" t="s">
        <v>383</v>
      </c>
      <c r="S46" s="19">
        <f t="shared" si="0"/>
        <v>48133.333333333328</v>
      </c>
      <c r="T46" s="7" t="s">
        <v>3</v>
      </c>
      <c r="U46" s="19">
        <v>54.5</v>
      </c>
      <c r="V46" s="7" t="s">
        <v>387</v>
      </c>
      <c r="W46" s="19">
        <f t="shared" si="1"/>
        <v>6016.6666666666661</v>
      </c>
      <c r="X46" s="7" t="s">
        <v>386</v>
      </c>
      <c r="Y46" s="7" t="s">
        <v>10</v>
      </c>
      <c r="Z46" s="7" t="s">
        <v>383</v>
      </c>
      <c r="AA46" s="7" t="s">
        <v>10</v>
      </c>
      <c r="AB46" s="7" t="s">
        <v>383</v>
      </c>
      <c r="AC46" s="7" t="s">
        <v>10</v>
      </c>
      <c r="AD46" s="7" t="s">
        <v>383</v>
      </c>
      <c r="AE46" s="19">
        <v>30083.33</v>
      </c>
      <c r="AF46" s="7" t="s">
        <v>3</v>
      </c>
      <c r="AG46" s="19">
        <v>0</v>
      </c>
      <c r="AH46" s="7" t="s">
        <v>3</v>
      </c>
      <c r="AI46" s="7" t="s">
        <v>10</v>
      </c>
      <c r="AJ46" s="7" t="s">
        <v>383</v>
      </c>
      <c r="AK46" s="19">
        <f t="shared" si="2"/>
        <v>1424.2800000000002</v>
      </c>
      <c r="AL46" s="7" t="s">
        <v>387</v>
      </c>
      <c r="AM46" s="19">
        <f t="shared" si="3"/>
        <v>2191.2000000000003</v>
      </c>
      <c r="AN46" s="7" t="s">
        <v>4</v>
      </c>
      <c r="AO46" s="19">
        <v>600</v>
      </c>
      <c r="AP46" s="7" t="s">
        <v>3</v>
      </c>
      <c r="AQ46" s="7" t="s">
        <v>10</v>
      </c>
      <c r="AR46" s="7" t="s">
        <v>383</v>
      </c>
      <c r="AS46" s="7" t="s">
        <v>10</v>
      </c>
    </row>
    <row r="47" spans="1:45" s="11" customFormat="1" ht="22.5" customHeight="1">
      <c r="A47" s="17"/>
      <c r="B47" s="4" t="s">
        <v>5</v>
      </c>
      <c r="C47" s="4">
        <v>6</v>
      </c>
      <c r="D47" s="12" t="s">
        <v>131</v>
      </c>
      <c r="E47" s="13" t="s">
        <v>114</v>
      </c>
      <c r="F47" s="5" t="s">
        <v>357</v>
      </c>
      <c r="G47" s="14" t="s">
        <v>132</v>
      </c>
      <c r="H47" s="6" t="s">
        <v>133</v>
      </c>
      <c r="I47" s="6" t="s">
        <v>134</v>
      </c>
      <c r="J47" s="6" t="s">
        <v>353</v>
      </c>
      <c r="K47" s="19">
        <v>35900</v>
      </c>
      <c r="L47" s="19">
        <v>26480.951999999997</v>
      </c>
      <c r="M47" s="7" t="s">
        <v>10</v>
      </c>
      <c r="N47" s="7" t="s">
        <v>10</v>
      </c>
      <c r="O47" s="7" t="s">
        <v>383</v>
      </c>
      <c r="P47" s="7" t="s">
        <v>10</v>
      </c>
      <c r="Q47" s="7" t="s">
        <v>10</v>
      </c>
      <c r="R47" s="7" t="s">
        <v>383</v>
      </c>
      <c r="S47" s="19">
        <f t="shared" si="0"/>
        <v>47866.666666666672</v>
      </c>
      <c r="T47" s="7" t="s">
        <v>3</v>
      </c>
      <c r="U47" s="19">
        <v>54.5</v>
      </c>
      <c r="V47" s="7" t="s">
        <v>387</v>
      </c>
      <c r="W47" s="19">
        <f t="shared" si="1"/>
        <v>5983.3333333333339</v>
      </c>
      <c r="X47" s="7" t="s">
        <v>386</v>
      </c>
      <c r="Y47" s="7" t="s">
        <v>10</v>
      </c>
      <c r="Z47" s="7" t="s">
        <v>383</v>
      </c>
      <c r="AA47" s="7" t="s">
        <v>10</v>
      </c>
      <c r="AB47" s="7" t="s">
        <v>383</v>
      </c>
      <c r="AC47" s="7" t="s">
        <v>10</v>
      </c>
      <c r="AD47" s="7" t="s">
        <v>383</v>
      </c>
      <c r="AE47" s="19">
        <v>35900</v>
      </c>
      <c r="AF47" s="7" t="s">
        <v>3</v>
      </c>
      <c r="AG47" s="19">
        <v>0</v>
      </c>
      <c r="AH47" s="7" t="s">
        <v>3</v>
      </c>
      <c r="AI47" s="7" t="s">
        <v>10</v>
      </c>
      <c r="AJ47" s="7" t="s">
        <v>383</v>
      </c>
      <c r="AK47" s="19">
        <f t="shared" si="2"/>
        <v>1424.2800000000002</v>
      </c>
      <c r="AL47" s="7" t="s">
        <v>387</v>
      </c>
      <c r="AM47" s="19">
        <f t="shared" si="3"/>
        <v>2191.2000000000003</v>
      </c>
      <c r="AN47" s="7" t="s">
        <v>4</v>
      </c>
      <c r="AO47" s="19">
        <v>600</v>
      </c>
      <c r="AP47" s="7" t="s">
        <v>3</v>
      </c>
      <c r="AQ47" s="7" t="s">
        <v>10</v>
      </c>
      <c r="AR47" s="7" t="s">
        <v>383</v>
      </c>
      <c r="AS47" s="7" t="s">
        <v>10</v>
      </c>
    </row>
    <row r="48" spans="1:45" s="11" customFormat="1" ht="28.5">
      <c r="A48" s="17"/>
      <c r="B48" s="4" t="s">
        <v>5</v>
      </c>
      <c r="C48" s="4">
        <v>6</v>
      </c>
      <c r="D48" s="12" t="s">
        <v>428</v>
      </c>
      <c r="E48" s="13" t="s">
        <v>114</v>
      </c>
      <c r="F48" s="9" t="s">
        <v>472</v>
      </c>
      <c r="G48" s="14" t="s">
        <v>429</v>
      </c>
      <c r="H48" s="6" t="s">
        <v>430</v>
      </c>
      <c r="I48" s="6" t="s">
        <v>431</v>
      </c>
      <c r="J48" s="6" t="s">
        <v>354</v>
      </c>
      <c r="K48" s="19">
        <v>35500</v>
      </c>
      <c r="L48" s="19">
        <v>26200.951999999997</v>
      </c>
      <c r="M48" s="7" t="s">
        <v>10</v>
      </c>
      <c r="N48" s="7" t="s">
        <v>10</v>
      </c>
      <c r="O48" s="7" t="s">
        <v>383</v>
      </c>
      <c r="P48" s="7" t="s">
        <v>10</v>
      </c>
      <c r="Q48" s="7" t="s">
        <v>10</v>
      </c>
      <c r="R48" s="7" t="s">
        <v>383</v>
      </c>
      <c r="S48" s="19">
        <f t="shared" si="0"/>
        <v>47333.333333333328</v>
      </c>
      <c r="T48" s="7" t="s">
        <v>3</v>
      </c>
      <c r="U48" s="19">
        <v>41</v>
      </c>
      <c r="V48" s="7" t="s">
        <v>387</v>
      </c>
      <c r="W48" s="19">
        <f t="shared" si="1"/>
        <v>5916.6666666666661</v>
      </c>
      <c r="X48" s="7" t="s">
        <v>386</v>
      </c>
      <c r="Y48" s="7" t="s">
        <v>10</v>
      </c>
      <c r="Z48" s="7" t="s">
        <v>383</v>
      </c>
      <c r="AA48" s="7" t="s">
        <v>10</v>
      </c>
      <c r="AB48" s="7" t="s">
        <v>383</v>
      </c>
      <c r="AC48" s="7" t="s">
        <v>10</v>
      </c>
      <c r="AD48" s="7" t="s">
        <v>383</v>
      </c>
      <c r="AE48" s="19">
        <v>29583.33</v>
      </c>
      <c r="AF48" s="7" t="s">
        <v>3</v>
      </c>
      <c r="AG48" s="19">
        <v>0</v>
      </c>
      <c r="AH48" s="7" t="s">
        <v>3</v>
      </c>
      <c r="AI48" s="7" t="s">
        <v>10</v>
      </c>
      <c r="AJ48" s="7" t="s">
        <v>383</v>
      </c>
      <c r="AK48" s="19">
        <f t="shared" si="2"/>
        <v>1424.2800000000002</v>
      </c>
      <c r="AL48" s="7" t="s">
        <v>387</v>
      </c>
      <c r="AM48" s="19">
        <f t="shared" si="3"/>
        <v>2191.2000000000003</v>
      </c>
      <c r="AN48" s="7" t="s">
        <v>4</v>
      </c>
      <c r="AO48" s="19">
        <v>600</v>
      </c>
      <c r="AP48" s="7" t="s">
        <v>3</v>
      </c>
      <c r="AQ48" s="7" t="s">
        <v>10</v>
      </c>
      <c r="AR48" s="7" t="s">
        <v>383</v>
      </c>
      <c r="AS48" s="7" t="s">
        <v>10</v>
      </c>
    </row>
    <row r="49" spans="1:45" s="11" customFormat="1" ht="22.5" customHeight="1">
      <c r="A49" s="17"/>
      <c r="B49" s="4" t="s">
        <v>5</v>
      </c>
      <c r="C49" s="4">
        <v>6</v>
      </c>
      <c r="D49" s="12" t="s">
        <v>115</v>
      </c>
      <c r="E49" s="13" t="s">
        <v>114</v>
      </c>
      <c r="F49" s="9" t="s">
        <v>357</v>
      </c>
      <c r="G49" s="14" t="s">
        <v>135</v>
      </c>
      <c r="H49" s="6" t="s">
        <v>136</v>
      </c>
      <c r="I49" s="6" t="s">
        <v>137</v>
      </c>
      <c r="J49" s="6" t="s">
        <v>354</v>
      </c>
      <c r="K49" s="19">
        <v>35400</v>
      </c>
      <c r="L49" s="19">
        <v>26130.951999999997</v>
      </c>
      <c r="M49" s="7" t="s">
        <v>10</v>
      </c>
      <c r="N49" s="7" t="s">
        <v>10</v>
      </c>
      <c r="O49" s="7" t="s">
        <v>383</v>
      </c>
      <c r="P49" s="7" t="s">
        <v>10</v>
      </c>
      <c r="Q49" s="7" t="s">
        <v>10</v>
      </c>
      <c r="R49" s="7" t="s">
        <v>383</v>
      </c>
      <c r="S49" s="19">
        <f t="shared" si="0"/>
        <v>47200</v>
      </c>
      <c r="T49" s="7" t="s">
        <v>3</v>
      </c>
      <c r="U49" s="19">
        <v>41</v>
      </c>
      <c r="V49" s="7" t="s">
        <v>387</v>
      </c>
      <c r="W49" s="19">
        <f t="shared" si="1"/>
        <v>5900</v>
      </c>
      <c r="X49" s="7" t="s">
        <v>386</v>
      </c>
      <c r="Y49" s="7" t="s">
        <v>10</v>
      </c>
      <c r="Z49" s="7" t="s">
        <v>383</v>
      </c>
      <c r="AA49" s="7" t="s">
        <v>10</v>
      </c>
      <c r="AB49" s="7" t="s">
        <v>383</v>
      </c>
      <c r="AC49" s="7" t="s">
        <v>10</v>
      </c>
      <c r="AD49" s="7" t="s">
        <v>383</v>
      </c>
      <c r="AE49" s="19">
        <v>29500</v>
      </c>
      <c r="AF49" s="7" t="s">
        <v>3</v>
      </c>
      <c r="AG49" s="19">
        <v>0</v>
      </c>
      <c r="AH49" s="7" t="s">
        <v>3</v>
      </c>
      <c r="AI49" s="7" t="s">
        <v>10</v>
      </c>
      <c r="AJ49" s="7" t="s">
        <v>383</v>
      </c>
      <c r="AK49" s="19">
        <f t="shared" si="2"/>
        <v>1424.2800000000002</v>
      </c>
      <c r="AL49" s="7" t="s">
        <v>387</v>
      </c>
      <c r="AM49" s="19">
        <f t="shared" si="3"/>
        <v>2191.2000000000003</v>
      </c>
      <c r="AN49" s="7" t="s">
        <v>4</v>
      </c>
      <c r="AO49" s="19">
        <v>600</v>
      </c>
      <c r="AP49" s="7" t="s">
        <v>3</v>
      </c>
      <c r="AQ49" s="7" t="s">
        <v>10</v>
      </c>
      <c r="AR49" s="7" t="s">
        <v>383</v>
      </c>
      <c r="AS49" s="7" t="s">
        <v>10</v>
      </c>
    </row>
    <row r="50" spans="1:45" s="11" customFormat="1" ht="28.5">
      <c r="A50" s="17"/>
      <c r="B50" s="4" t="s">
        <v>5</v>
      </c>
      <c r="C50" s="4">
        <v>6</v>
      </c>
      <c r="D50" s="12" t="s">
        <v>138</v>
      </c>
      <c r="E50" s="13" t="s">
        <v>114</v>
      </c>
      <c r="F50" s="9" t="s">
        <v>472</v>
      </c>
      <c r="G50" s="14" t="s">
        <v>139</v>
      </c>
      <c r="H50" s="6" t="s">
        <v>140</v>
      </c>
      <c r="I50" s="6" t="s">
        <v>141</v>
      </c>
      <c r="J50" s="6" t="s">
        <v>353</v>
      </c>
      <c r="K50" s="19">
        <v>35300</v>
      </c>
      <c r="L50" s="19">
        <v>26060.951999999997</v>
      </c>
      <c r="M50" s="7" t="s">
        <v>10</v>
      </c>
      <c r="N50" s="7" t="s">
        <v>10</v>
      </c>
      <c r="O50" s="7" t="s">
        <v>383</v>
      </c>
      <c r="P50" s="7" t="s">
        <v>10</v>
      </c>
      <c r="Q50" s="7" t="s">
        <v>10</v>
      </c>
      <c r="R50" s="7" t="s">
        <v>383</v>
      </c>
      <c r="S50" s="19">
        <f t="shared" si="0"/>
        <v>47066.666666666672</v>
      </c>
      <c r="T50" s="7" t="s">
        <v>3</v>
      </c>
      <c r="U50" s="19">
        <v>23</v>
      </c>
      <c r="V50" s="7" t="s">
        <v>387</v>
      </c>
      <c r="W50" s="19">
        <f t="shared" si="1"/>
        <v>5883.3333333333339</v>
      </c>
      <c r="X50" s="7" t="s">
        <v>386</v>
      </c>
      <c r="Y50" s="7" t="s">
        <v>10</v>
      </c>
      <c r="Z50" s="7" t="s">
        <v>383</v>
      </c>
      <c r="AA50" s="7" t="s">
        <v>10</v>
      </c>
      <c r="AB50" s="7" t="s">
        <v>383</v>
      </c>
      <c r="AC50" s="7" t="s">
        <v>10</v>
      </c>
      <c r="AD50" s="7" t="s">
        <v>383</v>
      </c>
      <c r="AE50" s="19">
        <v>17650</v>
      </c>
      <c r="AF50" s="7" t="s">
        <v>3</v>
      </c>
      <c r="AG50" s="19">
        <v>0</v>
      </c>
      <c r="AH50" s="7" t="s">
        <v>3</v>
      </c>
      <c r="AI50" s="7" t="s">
        <v>10</v>
      </c>
      <c r="AJ50" s="7" t="s">
        <v>383</v>
      </c>
      <c r="AK50" s="19">
        <f t="shared" si="2"/>
        <v>1424.2800000000002</v>
      </c>
      <c r="AL50" s="7" t="s">
        <v>387</v>
      </c>
      <c r="AM50" s="19">
        <f t="shared" si="3"/>
        <v>2191.2000000000003</v>
      </c>
      <c r="AN50" s="7" t="s">
        <v>4</v>
      </c>
      <c r="AO50" s="19">
        <v>600</v>
      </c>
      <c r="AP50" s="7" t="s">
        <v>3</v>
      </c>
      <c r="AQ50" s="7" t="s">
        <v>10</v>
      </c>
      <c r="AR50" s="7" t="s">
        <v>383</v>
      </c>
      <c r="AS50" s="7" t="s">
        <v>10</v>
      </c>
    </row>
    <row r="51" spans="1:45" s="11" customFormat="1" ht="22.5" customHeight="1">
      <c r="A51" s="17"/>
      <c r="B51" s="4" t="s">
        <v>5</v>
      </c>
      <c r="C51" s="4">
        <v>6</v>
      </c>
      <c r="D51" s="12" t="s">
        <v>115</v>
      </c>
      <c r="E51" s="13" t="s">
        <v>114</v>
      </c>
      <c r="F51" s="9" t="s">
        <v>360</v>
      </c>
      <c r="G51" s="14" t="s">
        <v>142</v>
      </c>
      <c r="H51" s="6" t="s">
        <v>143</v>
      </c>
      <c r="I51" s="6" t="s">
        <v>43</v>
      </c>
      <c r="J51" s="6" t="s">
        <v>354</v>
      </c>
      <c r="K51" s="19">
        <v>35200</v>
      </c>
      <c r="L51" s="19">
        <v>25990.951999999997</v>
      </c>
      <c r="M51" s="7" t="s">
        <v>10</v>
      </c>
      <c r="N51" s="7" t="s">
        <v>10</v>
      </c>
      <c r="O51" s="7" t="s">
        <v>383</v>
      </c>
      <c r="P51" s="7" t="s">
        <v>10</v>
      </c>
      <c r="Q51" s="7" t="s">
        <v>10</v>
      </c>
      <c r="R51" s="7" t="s">
        <v>383</v>
      </c>
      <c r="S51" s="19">
        <f t="shared" si="0"/>
        <v>46933.333333333328</v>
      </c>
      <c r="T51" s="7" t="s">
        <v>3</v>
      </c>
      <c r="U51" s="19">
        <v>27.5</v>
      </c>
      <c r="V51" s="7" t="s">
        <v>387</v>
      </c>
      <c r="W51" s="19">
        <f t="shared" si="1"/>
        <v>5866.6666666666661</v>
      </c>
      <c r="X51" s="7" t="s">
        <v>386</v>
      </c>
      <c r="Y51" s="7" t="s">
        <v>10</v>
      </c>
      <c r="Z51" s="7" t="s">
        <v>383</v>
      </c>
      <c r="AA51" s="7" t="s">
        <v>10</v>
      </c>
      <c r="AB51" s="7" t="s">
        <v>383</v>
      </c>
      <c r="AC51" s="7" t="s">
        <v>10</v>
      </c>
      <c r="AD51" s="7" t="s">
        <v>383</v>
      </c>
      <c r="AE51" s="19">
        <v>17600</v>
      </c>
      <c r="AF51" s="7" t="s">
        <v>3</v>
      </c>
      <c r="AG51" s="19">
        <v>0</v>
      </c>
      <c r="AH51" s="7" t="s">
        <v>3</v>
      </c>
      <c r="AI51" s="7" t="s">
        <v>10</v>
      </c>
      <c r="AJ51" s="7" t="s">
        <v>383</v>
      </c>
      <c r="AK51" s="19">
        <f t="shared" si="2"/>
        <v>1424.2800000000002</v>
      </c>
      <c r="AL51" s="7" t="s">
        <v>387</v>
      </c>
      <c r="AM51" s="19">
        <f t="shared" si="3"/>
        <v>2191.2000000000003</v>
      </c>
      <c r="AN51" s="7" t="s">
        <v>4</v>
      </c>
      <c r="AO51" s="19">
        <v>600</v>
      </c>
      <c r="AP51" s="7" t="s">
        <v>3</v>
      </c>
      <c r="AQ51" s="7" t="s">
        <v>10</v>
      </c>
      <c r="AR51" s="7" t="s">
        <v>383</v>
      </c>
      <c r="AS51" s="7" t="s">
        <v>10</v>
      </c>
    </row>
    <row r="52" spans="1:45" s="11" customFormat="1" ht="22.5" customHeight="1">
      <c r="A52" s="17"/>
      <c r="B52" s="4" t="s">
        <v>5</v>
      </c>
      <c r="C52" s="4">
        <v>6</v>
      </c>
      <c r="D52" s="12" t="s">
        <v>131</v>
      </c>
      <c r="E52" s="13" t="s">
        <v>114</v>
      </c>
      <c r="F52" s="5" t="s">
        <v>358</v>
      </c>
      <c r="G52" s="14" t="s">
        <v>144</v>
      </c>
      <c r="H52" s="6" t="s">
        <v>31</v>
      </c>
      <c r="I52" s="6" t="s">
        <v>145</v>
      </c>
      <c r="J52" s="6" t="s">
        <v>353</v>
      </c>
      <c r="K52" s="19">
        <v>34700</v>
      </c>
      <c r="L52" s="19">
        <v>25640.951999999997</v>
      </c>
      <c r="M52" s="7" t="s">
        <v>10</v>
      </c>
      <c r="N52" s="7" t="s">
        <v>10</v>
      </c>
      <c r="O52" s="7" t="s">
        <v>383</v>
      </c>
      <c r="P52" s="7" t="s">
        <v>10</v>
      </c>
      <c r="Q52" s="7" t="s">
        <v>10</v>
      </c>
      <c r="R52" s="7" t="s">
        <v>383</v>
      </c>
      <c r="S52" s="19">
        <f t="shared" si="0"/>
        <v>46266.666666666672</v>
      </c>
      <c r="T52" s="7" t="s">
        <v>3</v>
      </c>
      <c r="U52" s="19">
        <v>23</v>
      </c>
      <c r="V52" s="7" t="s">
        <v>387</v>
      </c>
      <c r="W52" s="19">
        <f t="shared" si="1"/>
        <v>5783.3333333333339</v>
      </c>
      <c r="X52" s="7" t="s">
        <v>386</v>
      </c>
      <c r="Y52" s="7" t="s">
        <v>10</v>
      </c>
      <c r="Z52" s="7" t="s">
        <v>383</v>
      </c>
      <c r="AA52" s="7" t="s">
        <v>10</v>
      </c>
      <c r="AB52" s="7" t="s">
        <v>383</v>
      </c>
      <c r="AC52" s="7" t="s">
        <v>10</v>
      </c>
      <c r="AD52" s="7" t="s">
        <v>383</v>
      </c>
      <c r="AE52" s="19">
        <v>17350</v>
      </c>
      <c r="AF52" s="7" t="s">
        <v>3</v>
      </c>
      <c r="AG52" s="19">
        <v>0</v>
      </c>
      <c r="AH52" s="7" t="s">
        <v>3</v>
      </c>
      <c r="AI52" s="7" t="s">
        <v>10</v>
      </c>
      <c r="AJ52" s="7" t="s">
        <v>383</v>
      </c>
      <c r="AK52" s="19">
        <f t="shared" si="2"/>
        <v>1424.2800000000002</v>
      </c>
      <c r="AL52" s="7" t="s">
        <v>387</v>
      </c>
      <c r="AM52" s="19">
        <f t="shared" si="3"/>
        <v>2191.2000000000003</v>
      </c>
      <c r="AN52" s="7" t="s">
        <v>4</v>
      </c>
      <c r="AO52" s="19">
        <v>600</v>
      </c>
      <c r="AP52" s="7" t="s">
        <v>3</v>
      </c>
      <c r="AQ52" s="7" t="s">
        <v>10</v>
      </c>
      <c r="AR52" s="7" t="s">
        <v>383</v>
      </c>
      <c r="AS52" s="7" t="s">
        <v>10</v>
      </c>
    </row>
    <row r="53" spans="1:45" s="11" customFormat="1" ht="22.5" customHeight="1">
      <c r="A53" s="17"/>
      <c r="B53" s="4" t="s">
        <v>5</v>
      </c>
      <c r="C53" s="4">
        <v>6</v>
      </c>
      <c r="D53" s="12" t="s">
        <v>115</v>
      </c>
      <c r="E53" s="13" t="s">
        <v>114</v>
      </c>
      <c r="F53" s="5" t="s">
        <v>360</v>
      </c>
      <c r="G53" s="14" t="s">
        <v>146</v>
      </c>
      <c r="H53" s="6" t="s">
        <v>147</v>
      </c>
      <c r="I53" s="6" t="s">
        <v>54</v>
      </c>
      <c r="J53" s="6" t="s">
        <v>354</v>
      </c>
      <c r="K53" s="19">
        <v>34400</v>
      </c>
      <c r="L53" s="19">
        <v>25430.951999999997</v>
      </c>
      <c r="M53" s="7" t="s">
        <v>10</v>
      </c>
      <c r="N53" s="7" t="s">
        <v>10</v>
      </c>
      <c r="O53" s="7" t="s">
        <v>383</v>
      </c>
      <c r="P53" s="7" t="s">
        <v>10</v>
      </c>
      <c r="Q53" s="7" t="s">
        <v>10</v>
      </c>
      <c r="R53" s="7" t="s">
        <v>383</v>
      </c>
      <c r="S53" s="19">
        <f t="shared" si="0"/>
        <v>45866.666666666672</v>
      </c>
      <c r="T53" s="7" t="s">
        <v>3</v>
      </c>
      <c r="U53" s="19">
        <v>23</v>
      </c>
      <c r="V53" s="7" t="s">
        <v>387</v>
      </c>
      <c r="W53" s="19">
        <f t="shared" si="1"/>
        <v>5733.3333333333339</v>
      </c>
      <c r="X53" s="7" t="s">
        <v>386</v>
      </c>
      <c r="Y53" s="7" t="s">
        <v>10</v>
      </c>
      <c r="Z53" s="7" t="s">
        <v>383</v>
      </c>
      <c r="AA53" s="7" t="s">
        <v>10</v>
      </c>
      <c r="AB53" s="7" t="s">
        <v>383</v>
      </c>
      <c r="AC53" s="7" t="s">
        <v>10</v>
      </c>
      <c r="AD53" s="7" t="s">
        <v>383</v>
      </c>
      <c r="AE53" s="19">
        <v>17200</v>
      </c>
      <c r="AF53" s="7" t="s">
        <v>3</v>
      </c>
      <c r="AG53" s="19">
        <v>0</v>
      </c>
      <c r="AH53" s="7" t="s">
        <v>3</v>
      </c>
      <c r="AI53" s="7" t="s">
        <v>10</v>
      </c>
      <c r="AJ53" s="7" t="s">
        <v>383</v>
      </c>
      <c r="AK53" s="19">
        <f t="shared" si="2"/>
        <v>1424.2800000000002</v>
      </c>
      <c r="AL53" s="7" t="s">
        <v>387</v>
      </c>
      <c r="AM53" s="19">
        <f t="shared" si="3"/>
        <v>2191.2000000000003</v>
      </c>
      <c r="AN53" s="7" t="s">
        <v>4</v>
      </c>
      <c r="AO53" s="19">
        <v>600</v>
      </c>
      <c r="AP53" s="7" t="s">
        <v>3</v>
      </c>
      <c r="AQ53" s="7" t="s">
        <v>10</v>
      </c>
      <c r="AR53" s="7" t="s">
        <v>383</v>
      </c>
      <c r="AS53" s="7" t="s">
        <v>10</v>
      </c>
    </row>
    <row r="54" spans="1:45" s="11" customFormat="1" ht="22.5" customHeight="1">
      <c r="A54" s="17"/>
      <c r="B54" s="4" t="s">
        <v>5</v>
      </c>
      <c r="C54" s="4">
        <v>6</v>
      </c>
      <c r="D54" s="12" t="s">
        <v>131</v>
      </c>
      <c r="E54" s="13" t="s">
        <v>114</v>
      </c>
      <c r="F54" s="5" t="s">
        <v>360</v>
      </c>
      <c r="G54" s="14" t="s">
        <v>148</v>
      </c>
      <c r="H54" s="6" t="s">
        <v>149</v>
      </c>
      <c r="I54" s="6" t="s">
        <v>150</v>
      </c>
      <c r="J54" s="6" t="s">
        <v>353</v>
      </c>
      <c r="K54" s="19">
        <v>34000</v>
      </c>
      <c r="L54" s="19">
        <v>25150.951999999997</v>
      </c>
      <c r="M54" s="7" t="s">
        <v>10</v>
      </c>
      <c r="N54" s="7" t="s">
        <v>10</v>
      </c>
      <c r="O54" s="7" t="s">
        <v>383</v>
      </c>
      <c r="P54" s="7" t="s">
        <v>10</v>
      </c>
      <c r="Q54" s="7" t="s">
        <v>10</v>
      </c>
      <c r="R54" s="7" t="s">
        <v>383</v>
      </c>
      <c r="S54" s="19">
        <f t="shared" si="0"/>
        <v>45333.333333333328</v>
      </c>
      <c r="T54" s="7" t="s">
        <v>3</v>
      </c>
      <c r="U54" s="19">
        <v>23</v>
      </c>
      <c r="V54" s="7" t="s">
        <v>387</v>
      </c>
      <c r="W54" s="19">
        <f t="shared" si="1"/>
        <v>5666.6666666666661</v>
      </c>
      <c r="X54" s="7" t="s">
        <v>386</v>
      </c>
      <c r="Y54" s="7" t="s">
        <v>10</v>
      </c>
      <c r="Z54" s="7" t="s">
        <v>383</v>
      </c>
      <c r="AA54" s="7" t="s">
        <v>10</v>
      </c>
      <c r="AB54" s="7" t="s">
        <v>383</v>
      </c>
      <c r="AC54" s="7" t="s">
        <v>10</v>
      </c>
      <c r="AD54" s="7" t="s">
        <v>383</v>
      </c>
      <c r="AE54" s="19">
        <v>17000</v>
      </c>
      <c r="AF54" s="7" t="s">
        <v>3</v>
      </c>
      <c r="AG54" s="19">
        <v>0</v>
      </c>
      <c r="AH54" s="7" t="s">
        <v>3</v>
      </c>
      <c r="AI54" s="7" t="s">
        <v>10</v>
      </c>
      <c r="AJ54" s="7" t="s">
        <v>383</v>
      </c>
      <c r="AK54" s="19">
        <f t="shared" si="2"/>
        <v>1424.2800000000002</v>
      </c>
      <c r="AL54" s="7" t="s">
        <v>387</v>
      </c>
      <c r="AM54" s="19">
        <f t="shared" si="3"/>
        <v>2191.2000000000003</v>
      </c>
      <c r="AN54" s="7" t="s">
        <v>4</v>
      </c>
      <c r="AO54" s="19">
        <v>600</v>
      </c>
      <c r="AP54" s="7" t="s">
        <v>3</v>
      </c>
      <c r="AQ54" s="7" t="s">
        <v>10</v>
      </c>
      <c r="AR54" s="7" t="s">
        <v>383</v>
      </c>
      <c r="AS54" s="7" t="s">
        <v>10</v>
      </c>
    </row>
    <row r="55" spans="1:45" s="11" customFormat="1" ht="28.5">
      <c r="A55" s="17"/>
      <c r="B55" s="4" t="s">
        <v>5</v>
      </c>
      <c r="C55" s="4">
        <v>6</v>
      </c>
      <c r="D55" s="12" t="s">
        <v>151</v>
      </c>
      <c r="E55" s="13" t="s">
        <v>151</v>
      </c>
      <c r="F55" s="5" t="s">
        <v>361</v>
      </c>
      <c r="G55" s="14" t="s">
        <v>152</v>
      </c>
      <c r="H55" s="6" t="s">
        <v>153</v>
      </c>
      <c r="I55" s="6" t="s">
        <v>154</v>
      </c>
      <c r="J55" s="6" t="s">
        <v>354</v>
      </c>
      <c r="K55" s="19">
        <v>34000</v>
      </c>
      <c r="L55" s="19">
        <v>25150.951999999997</v>
      </c>
      <c r="M55" s="7" t="s">
        <v>10</v>
      </c>
      <c r="N55" s="7" t="s">
        <v>10</v>
      </c>
      <c r="O55" s="7" t="s">
        <v>383</v>
      </c>
      <c r="P55" s="7" t="s">
        <v>10</v>
      </c>
      <c r="Q55" s="7" t="s">
        <v>10</v>
      </c>
      <c r="R55" s="7" t="s">
        <v>383</v>
      </c>
      <c r="S55" s="19">
        <f t="shared" si="0"/>
        <v>45333.333333333328</v>
      </c>
      <c r="T55" s="7" t="s">
        <v>3</v>
      </c>
      <c r="U55" s="19">
        <v>23</v>
      </c>
      <c r="V55" s="7" t="s">
        <v>387</v>
      </c>
      <c r="W55" s="19">
        <f t="shared" si="1"/>
        <v>5666.6666666666661</v>
      </c>
      <c r="X55" s="7" t="s">
        <v>386</v>
      </c>
      <c r="Y55" s="7" t="s">
        <v>10</v>
      </c>
      <c r="Z55" s="7" t="s">
        <v>383</v>
      </c>
      <c r="AA55" s="7" t="s">
        <v>10</v>
      </c>
      <c r="AB55" s="7" t="s">
        <v>383</v>
      </c>
      <c r="AC55" s="7" t="s">
        <v>10</v>
      </c>
      <c r="AD55" s="7" t="s">
        <v>383</v>
      </c>
      <c r="AE55" s="19">
        <v>17000</v>
      </c>
      <c r="AF55" s="7" t="s">
        <v>3</v>
      </c>
      <c r="AG55" s="19">
        <v>0</v>
      </c>
      <c r="AH55" s="7" t="s">
        <v>3</v>
      </c>
      <c r="AI55" s="7" t="s">
        <v>10</v>
      </c>
      <c r="AJ55" s="7" t="s">
        <v>383</v>
      </c>
      <c r="AK55" s="19">
        <f t="shared" si="2"/>
        <v>1424.2800000000002</v>
      </c>
      <c r="AL55" s="7" t="s">
        <v>387</v>
      </c>
      <c r="AM55" s="19">
        <f t="shared" si="3"/>
        <v>2191.2000000000003</v>
      </c>
      <c r="AN55" s="7" t="s">
        <v>4</v>
      </c>
      <c r="AO55" s="19">
        <v>600</v>
      </c>
      <c r="AP55" s="7" t="s">
        <v>3</v>
      </c>
      <c r="AQ55" s="7" t="s">
        <v>10</v>
      </c>
      <c r="AR55" s="7" t="s">
        <v>383</v>
      </c>
      <c r="AS55" s="7" t="s">
        <v>10</v>
      </c>
    </row>
    <row r="56" spans="1:45" s="11" customFormat="1" ht="22.5" customHeight="1">
      <c r="A56" s="17"/>
      <c r="B56" s="4" t="s">
        <v>5</v>
      </c>
      <c r="C56" s="4">
        <v>6</v>
      </c>
      <c r="D56" s="12" t="s">
        <v>115</v>
      </c>
      <c r="E56" s="13" t="s">
        <v>114</v>
      </c>
      <c r="F56" s="5" t="s">
        <v>360</v>
      </c>
      <c r="G56" s="14" t="s">
        <v>155</v>
      </c>
      <c r="H56" s="6" t="s">
        <v>156</v>
      </c>
      <c r="I56" s="6" t="s">
        <v>157</v>
      </c>
      <c r="J56" s="6" t="s">
        <v>354</v>
      </c>
      <c r="K56" s="19">
        <v>33100</v>
      </c>
      <c r="L56" s="19">
        <v>24520.951999999997</v>
      </c>
      <c r="M56" s="7" t="s">
        <v>10</v>
      </c>
      <c r="N56" s="7" t="s">
        <v>10</v>
      </c>
      <c r="O56" s="7" t="s">
        <v>383</v>
      </c>
      <c r="P56" s="7" t="s">
        <v>10</v>
      </c>
      <c r="Q56" s="7" t="s">
        <v>10</v>
      </c>
      <c r="R56" s="7" t="s">
        <v>383</v>
      </c>
      <c r="S56" s="19">
        <f t="shared" si="0"/>
        <v>44133.333333333328</v>
      </c>
      <c r="T56" s="7" t="s">
        <v>3</v>
      </c>
      <c r="U56" s="19">
        <v>23</v>
      </c>
      <c r="V56" s="7" t="s">
        <v>387</v>
      </c>
      <c r="W56" s="19">
        <f t="shared" si="1"/>
        <v>5516.6666666666661</v>
      </c>
      <c r="X56" s="7" t="s">
        <v>386</v>
      </c>
      <c r="Y56" s="7" t="s">
        <v>10</v>
      </c>
      <c r="Z56" s="7" t="s">
        <v>383</v>
      </c>
      <c r="AA56" s="7" t="s">
        <v>10</v>
      </c>
      <c r="AB56" s="7" t="s">
        <v>383</v>
      </c>
      <c r="AC56" s="7" t="s">
        <v>10</v>
      </c>
      <c r="AD56" s="7" t="s">
        <v>383</v>
      </c>
      <c r="AE56" s="19">
        <v>16550</v>
      </c>
      <c r="AF56" s="7" t="s">
        <v>3</v>
      </c>
      <c r="AG56" s="19">
        <v>0</v>
      </c>
      <c r="AH56" s="7" t="s">
        <v>3</v>
      </c>
      <c r="AI56" s="7" t="s">
        <v>10</v>
      </c>
      <c r="AJ56" s="7" t="s">
        <v>383</v>
      </c>
      <c r="AK56" s="19">
        <f t="shared" si="2"/>
        <v>1424.2800000000002</v>
      </c>
      <c r="AL56" s="7" t="s">
        <v>387</v>
      </c>
      <c r="AM56" s="19">
        <f t="shared" si="3"/>
        <v>2191.2000000000003</v>
      </c>
      <c r="AN56" s="7" t="s">
        <v>4</v>
      </c>
      <c r="AO56" s="19">
        <v>600</v>
      </c>
      <c r="AP56" s="7" t="s">
        <v>3</v>
      </c>
      <c r="AQ56" s="7" t="s">
        <v>10</v>
      </c>
      <c r="AR56" s="7" t="s">
        <v>383</v>
      </c>
      <c r="AS56" s="7" t="s">
        <v>10</v>
      </c>
    </row>
    <row r="57" spans="1:45" s="11" customFormat="1" ht="22.5" customHeight="1">
      <c r="A57" s="17"/>
      <c r="B57" s="4" t="s">
        <v>5</v>
      </c>
      <c r="C57" s="4">
        <v>6</v>
      </c>
      <c r="D57" s="12" t="s">
        <v>115</v>
      </c>
      <c r="E57" s="13" t="s">
        <v>114</v>
      </c>
      <c r="F57" s="5" t="s">
        <v>357</v>
      </c>
      <c r="G57" s="14" t="s">
        <v>158</v>
      </c>
      <c r="H57" s="6" t="s">
        <v>159</v>
      </c>
      <c r="I57" s="6" t="s">
        <v>160</v>
      </c>
      <c r="J57" s="6" t="s">
        <v>354</v>
      </c>
      <c r="K57" s="19">
        <v>33100</v>
      </c>
      <c r="L57" s="19">
        <v>24520.951999999997</v>
      </c>
      <c r="M57" s="7" t="s">
        <v>10</v>
      </c>
      <c r="N57" s="7" t="s">
        <v>10</v>
      </c>
      <c r="O57" s="7" t="s">
        <v>383</v>
      </c>
      <c r="P57" s="7" t="s">
        <v>10</v>
      </c>
      <c r="Q57" s="7" t="s">
        <v>10</v>
      </c>
      <c r="R57" s="7" t="s">
        <v>383</v>
      </c>
      <c r="S57" s="19">
        <f t="shared" si="0"/>
        <v>44133.333333333328</v>
      </c>
      <c r="T57" s="7" t="s">
        <v>3</v>
      </c>
      <c r="U57" s="19">
        <v>23</v>
      </c>
      <c r="V57" s="7" t="s">
        <v>387</v>
      </c>
      <c r="W57" s="19">
        <f t="shared" si="1"/>
        <v>5516.6666666666661</v>
      </c>
      <c r="X57" s="7" t="s">
        <v>386</v>
      </c>
      <c r="Y57" s="7" t="s">
        <v>10</v>
      </c>
      <c r="Z57" s="7" t="s">
        <v>383</v>
      </c>
      <c r="AA57" s="7" t="s">
        <v>10</v>
      </c>
      <c r="AB57" s="7" t="s">
        <v>383</v>
      </c>
      <c r="AC57" s="7" t="s">
        <v>10</v>
      </c>
      <c r="AD57" s="7" t="s">
        <v>383</v>
      </c>
      <c r="AE57" s="19">
        <v>16550</v>
      </c>
      <c r="AF57" s="7" t="s">
        <v>3</v>
      </c>
      <c r="AG57" s="19">
        <v>0</v>
      </c>
      <c r="AH57" s="7" t="s">
        <v>3</v>
      </c>
      <c r="AI57" s="7" t="s">
        <v>10</v>
      </c>
      <c r="AJ57" s="7" t="s">
        <v>383</v>
      </c>
      <c r="AK57" s="19">
        <f t="shared" si="2"/>
        <v>1424.2800000000002</v>
      </c>
      <c r="AL57" s="7" t="s">
        <v>387</v>
      </c>
      <c r="AM57" s="19">
        <f t="shared" si="3"/>
        <v>2191.2000000000003</v>
      </c>
      <c r="AN57" s="7" t="s">
        <v>4</v>
      </c>
      <c r="AO57" s="19">
        <v>600</v>
      </c>
      <c r="AP57" s="7" t="s">
        <v>3</v>
      </c>
      <c r="AQ57" s="7" t="s">
        <v>10</v>
      </c>
      <c r="AR57" s="7" t="s">
        <v>383</v>
      </c>
      <c r="AS57" s="7" t="s">
        <v>10</v>
      </c>
    </row>
    <row r="58" spans="1:45" s="11" customFormat="1" ht="22.5" customHeight="1">
      <c r="A58" s="17"/>
      <c r="B58" s="4" t="s">
        <v>5</v>
      </c>
      <c r="C58" s="4">
        <v>6</v>
      </c>
      <c r="D58" s="12" t="s">
        <v>115</v>
      </c>
      <c r="E58" s="13" t="s">
        <v>114</v>
      </c>
      <c r="F58" s="5" t="s">
        <v>360</v>
      </c>
      <c r="G58" s="14" t="s">
        <v>161</v>
      </c>
      <c r="H58" s="6" t="s">
        <v>162</v>
      </c>
      <c r="I58" s="6" t="s">
        <v>163</v>
      </c>
      <c r="J58" s="6" t="s">
        <v>354</v>
      </c>
      <c r="K58" s="19">
        <v>32600</v>
      </c>
      <c r="L58" s="19">
        <v>24162.084559999999</v>
      </c>
      <c r="M58" s="7" t="s">
        <v>10</v>
      </c>
      <c r="N58" s="7" t="s">
        <v>10</v>
      </c>
      <c r="O58" s="7" t="s">
        <v>383</v>
      </c>
      <c r="P58" s="7" t="s">
        <v>10</v>
      </c>
      <c r="Q58" s="7" t="s">
        <v>10</v>
      </c>
      <c r="R58" s="7" t="s">
        <v>383</v>
      </c>
      <c r="S58" s="19">
        <f t="shared" si="0"/>
        <v>43466.666666666672</v>
      </c>
      <c r="T58" s="7" t="s">
        <v>3</v>
      </c>
      <c r="U58" s="19">
        <v>23</v>
      </c>
      <c r="V58" s="7" t="s">
        <v>387</v>
      </c>
      <c r="W58" s="19">
        <f t="shared" si="1"/>
        <v>5433.3333333333339</v>
      </c>
      <c r="X58" s="7" t="s">
        <v>386</v>
      </c>
      <c r="Y58" s="7" t="s">
        <v>10</v>
      </c>
      <c r="Z58" s="7" t="s">
        <v>383</v>
      </c>
      <c r="AA58" s="7" t="s">
        <v>10</v>
      </c>
      <c r="AB58" s="7" t="s">
        <v>383</v>
      </c>
      <c r="AC58" s="7" t="s">
        <v>10</v>
      </c>
      <c r="AD58" s="7" t="s">
        <v>383</v>
      </c>
      <c r="AE58" s="19">
        <v>16300</v>
      </c>
      <c r="AF58" s="7" t="s">
        <v>3</v>
      </c>
      <c r="AG58" s="19">
        <v>0</v>
      </c>
      <c r="AH58" s="7" t="s">
        <v>3</v>
      </c>
      <c r="AI58" s="7" t="s">
        <v>10</v>
      </c>
      <c r="AJ58" s="7" t="s">
        <v>383</v>
      </c>
      <c r="AK58" s="19">
        <f t="shared" si="2"/>
        <v>1424.2800000000002</v>
      </c>
      <c r="AL58" s="7" t="s">
        <v>387</v>
      </c>
      <c r="AM58" s="19">
        <f t="shared" si="3"/>
        <v>2191.2000000000003</v>
      </c>
      <c r="AN58" s="7" t="s">
        <v>4</v>
      </c>
      <c r="AO58" s="19">
        <v>600</v>
      </c>
      <c r="AP58" s="7" t="s">
        <v>3</v>
      </c>
      <c r="AQ58" s="7" t="s">
        <v>10</v>
      </c>
      <c r="AR58" s="7" t="s">
        <v>383</v>
      </c>
      <c r="AS58" s="7" t="s">
        <v>10</v>
      </c>
    </row>
    <row r="59" spans="1:45" s="11" customFormat="1" ht="28.5">
      <c r="A59" s="17"/>
      <c r="B59" s="4" t="s">
        <v>5</v>
      </c>
      <c r="C59" s="4">
        <v>6</v>
      </c>
      <c r="D59" s="12" t="s">
        <v>165</v>
      </c>
      <c r="E59" s="13" t="s">
        <v>164</v>
      </c>
      <c r="F59" s="9" t="s">
        <v>472</v>
      </c>
      <c r="G59" s="14" t="s">
        <v>166</v>
      </c>
      <c r="H59" s="6" t="s">
        <v>100</v>
      </c>
      <c r="I59" s="6" t="s">
        <v>167</v>
      </c>
      <c r="J59" s="6" t="s">
        <v>353</v>
      </c>
      <c r="K59" s="19">
        <v>30600</v>
      </c>
      <c r="L59" s="19">
        <v>22632.484559999997</v>
      </c>
      <c r="M59" s="7" t="s">
        <v>10</v>
      </c>
      <c r="N59" s="7" t="s">
        <v>10</v>
      </c>
      <c r="O59" s="7" t="s">
        <v>383</v>
      </c>
      <c r="P59" s="7" t="s">
        <v>10</v>
      </c>
      <c r="Q59" s="7" t="s">
        <v>10</v>
      </c>
      <c r="R59" s="7" t="s">
        <v>383</v>
      </c>
      <c r="S59" s="19">
        <f t="shared" si="0"/>
        <v>40800</v>
      </c>
      <c r="T59" s="7" t="s">
        <v>3</v>
      </c>
      <c r="U59" s="19">
        <v>23</v>
      </c>
      <c r="V59" s="7" t="s">
        <v>387</v>
      </c>
      <c r="W59" s="19">
        <f t="shared" si="1"/>
        <v>5100</v>
      </c>
      <c r="X59" s="7" t="s">
        <v>386</v>
      </c>
      <c r="Y59" s="7" t="s">
        <v>10</v>
      </c>
      <c r="Z59" s="7" t="s">
        <v>383</v>
      </c>
      <c r="AA59" s="7" t="s">
        <v>10</v>
      </c>
      <c r="AB59" s="7" t="s">
        <v>383</v>
      </c>
      <c r="AC59" s="7" t="s">
        <v>10</v>
      </c>
      <c r="AD59" s="7" t="s">
        <v>383</v>
      </c>
      <c r="AE59" s="19">
        <v>15300</v>
      </c>
      <c r="AF59" s="7" t="s">
        <v>3</v>
      </c>
      <c r="AG59" s="19">
        <v>0</v>
      </c>
      <c r="AH59" s="7" t="s">
        <v>3</v>
      </c>
      <c r="AI59" s="7" t="s">
        <v>10</v>
      </c>
      <c r="AJ59" s="7" t="s">
        <v>383</v>
      </c>
      <c r="AK59" s="19">
        <f t="shared" si="2"/>
        <v>1424.2800000000002</v>
      </c>
      <c r="AL59" s="7" t="s">
        <v>387</v>
      </c>
      <c r="AM59" s="19">
        <f t="shared" si="3"/>
        <v>2191.2000000000003</v>
      </c>
      <c r="AN59" s="7" t="s">
        <v>4</v>
      </c>
      <c r="AO59" s="19">
        <v>600</v>
      </c>
      <c r="AP59" s="7" t="s">
        <v>3</v>
      </c>
      <c r="AQ59" s="7" t="s">
        <v>10</v>
      </c>
      <c r="AR59" s="7" t="s">
        <v>383</v>
      </c>
      <c r="AS59" s="7" t="s">
        <v>10</v>
      </c>
    </row>
    <row r="60" spans="1:45" s="11" customFormat="1" ht="22.5" customHeight="1">
      <c r="A60" s="17"/>
      <c r="B60" s="4" t="s">
        <v>5</v>
      </c>
      <c r="C60" s="4">
        <v>6</v>
      </c>
      <c r="D60" s="12" t="s">
        <v>168</v>
      </c>
      <c r="E60" s="13" t="s">
        <v>114</v>
      </c>
      <c r="F60" s="9" t="s">
        <v>356</v>
      </c>
      <c r="G60" s="14" t="s">
        <v>169</v>
      </c>
      <c r="H60" s="6" t="s">
        <v>170</v>
      </c>
      <c r="I60" s="6" t="s">
        <v>105</v>
      </c>
      <c r="J60" s="6" t="s">
        <v>354</v>
      </c>
      <c r="K60" s="19">
        <v>30300</v>
      </c>
      <c r="L60" s="19">
        <v>22403.044559999998</v>
      </c>
      <c r="M60" s="7" t="s">
        <v>10</v>
      </c>
      <c r="N60" s="7" t="s">
        <v>10</v>
      </c>
      <c r="O60" s="7" t="s">
        <v>383</v>
      </c>
      <c r="P60" s="7" t="s">
        <v>10</v>
      </c>
      <c r="Q60" s="7" t="s">
        <v>10</v>
      </c>
      <c r="R60" s="7" t="s">
        <v>383</v>
      </c>
      <c r="S60" s="19">
        <f t="shared" si="0"/>
        <v>40400</v>
      </c>
      <c r="T60" s="7" t="s">
        <v>3</v>
      </c>
      <c r="U60" s="19">
        <v>27.5</v>
      </c>
      <c r="V60" s="7" t="s">
        <v>387</v>
      </c>
      <c r="W60" s="19">
        <f t="shared" si="1"/>
        <v>5050</v>
      </c>
      <c r="X60" s="7" t="s">
        <v>386</v>
      </c>
      <c r="Y60" s="7" t="s">
        <v>10</v>
      </c>
      <c r="Z60" s="7" t="s">
        <v>383</v>
      </c>
      <c r="AA60" s="7" t="s">
        <v>10</v>
      </c>
      <c r="AB60" s="7" t="s">
        <v>383</v>
      </c>
      <c r="AC60" s="7" t="s">
        <v>10</v>
      </c>
      <c r="AD60" s="7" t="s">
        <v>383</v>
      </c>
      <c r="AE60" s="19">
        <v>20200</v>
      </c>
      <c r="AF60" s="7" t="s">
        <v>3</v>
      </c>
      <c r="AG60" s="19">
        <v>0</v>
      </c>
      <c r="AH60" s="7" t="s">
        <v>3</v>
      </c>
      <c r="AI60" s="7" t="s">
        <v>10</v>
      </c>
      <c r="AJ60" s="7" t="s">
        <v>383</v>
      </c>
      <c r="AK60" s="19">
        <f t="shared" si="2"/>
        <v>1424.2800000000002</v>
      </c>
      <c r="AL60" s="7" t="s">
        <v>387</v>
      </c>
      <c r="AM60" s="19">
        <f t="shared" si="3"/>
        <v>2191.2000000000003</v>
      </c>
      <c r="AN60" s="7" t="s">
        <v>4</v>
      </c>
      <c r="AO60" s="19">
        <v>600</v>
      </c>
      <c r="AP60" s="7" t="s">
        <v>3</v>
      </c>
      <c r="AQ60" s="7" t="s">
        <v>10</v>
      </c>
      <c r="AR60" s="7" t="s">
        <v>383</v>
      </c>
      <c r="AS60" s="7" t="s">
        <v>10</v>
      </c>
    </row>
    <row r="61" spans="1:45" s="11" customFormat="1" ht="22.5" customHeight="1">
      <c r="A61" s="17"/>
      <c r="B61" s="4" t="s">
        <v>5</v>
      </c>
      <c r="C61" s="4">
        <v>6</v>
      </c>
      <c r="D61" s="12" t="s">
        <v>131</v>
      </c>
      <c r="E61" s="13" t="s">
        <v>114</v>
      </c>
      <c r="F61" s="9" t="s">
        <v>357</v>
      </c>
      <c r="G61" s="14" t="s">
        <v>171</v>
      </c>
      <c r="H61" s="6" t="s">
        <v>172</v>
      </c>
      <c r="I61" s="6" t="s">
        <v>173</v>
      </c>
      <c r="J61" s="6" t="s">
        <v>353</v>
      </c>
      <c r="K61" s="19">
        <v>30300</v>
      </c>
      <c r="L61" s="19">
        <v>22403.044559999998</v>
      </c>
      <c r="M61" s="7" t="s">
        <v>10</v>
      </c>
      <c r="N61" s="7" t="s">
        <v>10</v>
      </c>
      <c r="O61" s="7" t="s">
        <v>383</v>
      </c>
      <c r="P61" s="7" t="s">
        <v>10</v>
      </c>
      <c r="Q61" s="7" t="s">
        <v>10</v>
      </c>
      <c r="R61" s="7" t="s">
        <v>383</v>
      </c>
      <c r="S61" s="19">
        <f t="shared" si="0"/>
        <v>40400</v>
      </c>
      <c r="T61" s="7" t="s">
        <v>3</v>
      </c>
      <c r="U61" s="19">
        <v>0</v>
      </c>
      <c r="V61" s="7" t="s">
        <v>387</v>
      </c>
      <c r="W61" s="19">
        <f t="shared" si="1"/>
        <v>5050</v>
      </c>
      <c r="X61" s="7" t="s">
        <v>386</v>
      </c>
      <c r="Y61" s="7" t="s">
        <v>10</v>
      </c>
      <c r="Z61" s="7" t="s">
        <v>383</v>
      </c>
      <c r="AA61" s="7" t="s">
        <v>10</v>
      </c>
      <c r="AB61" s="7" t="s">
        <v>383</v>
      </c>
      <c r="AC61" s="7" t="s">
        <v>10</v>
      </c>
      <c r="AD61" s="7" t="s">
        <v>383</v>
      </c>
      <c r="AE61" s="19">
        <v>0</v>
      </c>
      <c r="AF61" s="7" t="s">
        <v>3</v>
      </c>
      <c r="AG61" s="19">
        <v>0</v>
      </c>
      <c r="AH61" s="7" t="s">
        <v>3</v>
      </c>
      <c r="AI61" s="7" t="s">
        <v>10</v>
      </c>
      <c r="AJ61" s="7" t="s">
        <v>383</v>
      </c>
      <c r="AK61" s="19">
        <f t="shared" si="2"/>
        <v>1424.2800000000002</v>
      </c>
      <c r="AL61" s="7" t="s">
        <v>387</v>
      </c>
      <c r="AM61" s="19">
        <f t="shared" si="3"/>
        <v>2191.2000000000003</v>
      </c>
      <c r="AN61" s="7" t="s">
        <v>4</v>
      </c>
      <c r="AO61" s="19">
        <v>600</v>
      </c>
      <c r="AP61" s="7" t="s">
        <v>3</v>
      </c>
      <c r="AQ61" s="7" t="s">
        <v>10</v>
      </c>
      <c r="AR61" s="7" t="s">
        <v>383</v>
      </c>
      <c r="AS61" s="7" t="s">
        <v>10</v>
      </c>
    </row>
    <row r="62" spans="1:45" s="15" customFormat="1" ht="22.5" customHeight="1">
      <c r="A62" s="17"/>
      <c r="B62" s="4" t="s">
        <v>5</v>
      </c>
      <c r="C62" s="4">
        <v>6</v>
      </c>
      <c r="D62" s="12" t="s">
        <v>115</v>
      </c>
      <c r="E62" s="13" t="s">
        <v>114</v>
      </c>
      <c r="F62" s="5" t="s">
        <v>357</v>
      </c>
      <c r="G62" s="14" t="s">
        <v>174</v>
      </c>
      <c r="H62" s="6" t="s">
        <v>132</v>
      </c>
      <c r="I62" s="6" t="s">
        <v>95</v>
      </c>
      <c r="J62" s="6" t="s">
        <v>354</v>
      </c>
      <c r="K62" s="19">
        <v>29900</v>
      </c>
      <c r="L62" s="19">
        <v>22097.124559999997</v>
      </c>
      <c r="M62" s="7" t="s">
        <v>10</v>
      </c>
      <c r="N62" s="7" t="s">
        <v>10</v>
      </c>
      <c r="O62" s="7" t="s">
        <v>383</v>
      </c>
      <c r="P62" s="7" t="s">
        <v>10</v>
      </c>
      <c r="Q62" s="7" t="s">
        <v>10</v>
      </c>
      <c r="R62" s="7" t="s">
        <v>383</v>
      </c>
      <c r="S62" s="19">
        <f t="shared" si="0"/>
        <v>39866.666666666664</v>
      </c>
      <c r="T62" s="7" t="s">
        <v>3</v>
      </c>
      <c r="U62" s="19">
        <v>23</v>
      </c>
      <c r="V62" s="7" t="s">
        <v>387</v>
      </c>
      <c r="W62" s="19">
        <f t="shared" si="1"/>
        <v>4983.333333333333</v>
      </c>
      <c r="X62" s="7" t="s">
        <v>386</v>
      </c>
      <c r="Y62" s="7" t="s">
        <v>10</v>
      </c>
      <c r="Z62" s="7" t="s">
        <v>383</v>
      </c>
      <c r="AA62" s="7" t="s">
        <v>10</v>
      </c>
      <c r="AB62" s="7" t="s">
        <v>383</v>
      </c>
      <c r="AC62" s="7" t="s">
        <v>10</v>
      </c>
      <c r="AD62" s="7" t="s">
        <v>383</v>
      </c>
      <c r="AE62" s="19">
        <v>14950</v>
      </c>
      <c r="AF62" s="7" t="s">
        <v>3</v>
      </c>
      <c r="AG62" s="19">
        <v>0</v>
      </c>
      <c r="AH62" s="7" t="s">
        <v>3</v>
      </c>
      <c r="AI62" s="7" t="s">
        <v>10</v>
      </c>
      <c r="AJ62" s="7" t="s">
        <v>383</v>
      </c>
      <c r="AK62" s="19">
        <f t="shared" si="2"/>
        <v>1424.2800000000002</v>
      </c>
      <c r="AL62" s="7" t="s">
        <v>387</v>
      </c>
      <c r="AM62" s="19">
        <f t="shared" si="3"/>
        <v>2191.2000000000003</v>
      </c>
      <c r="AN62" s="7" t="s">
        <v>4</v>
      </c>
      <c r="AO62" s="19">
        <v>600</v>
      </c>
      <c r="AP62" s="7" t="s">
        <v>3</v>
      </c>
      <c r="AQ62" s="7" t="s">
        <v>10</v>
      </c>
      <c r="AR62" s="7" t="s">
        <v>383</v>
      </c>
      <c r="AS62" s="7" t="s">
        <v>10</v>
      </c>
    </row>
    <row r="63" spans="1:45" s="11" customFormat="1" ht="22.5" customHeight="1">
      <c r="A63" s="17"/>
      <c r="B63" s="4" t="s">
        <v>5</v>
      </c>
      <c r="C63" s="4">
        <v>6</v>
      </c>
      <c r="D63" s="12" t="s">
        <v>115</v>
      </c>
      <c r="E63" s="13" t="s">
        <v>131</v>
      </c>
      <c r="F63" s="5" t="s">
        <v>360</v>
      </c>
      <c r="G63" s="14" t="s">
        <v>175</v>
      </c>
      <c r="H63" s="6" t="s">
        <v>176</v>
      </c>
      <c r="I63" s="6" t="s">
        <v>177</v>
      </c>
      <c r="J63" s="6" t="s">
        <v>354</v>
      </c>
      <c r="K63" s="19">
        <v>29600</v>
      </c>
      <c r="L63" s="19">
        <v>21867.684559999998</v>
      </c>
      <c r="M63" s="7" t="s">
        <v>10</v>
      </c>
      <c r="N63" s="7" t="s">
        <v>10</v>
      </c>
      <c r="O63" s="7" t="s">
        <v>383</v>
      </c>
      <c r="P63" s="7" t="s">
        <v>10</v>
      </c>
      <c r="Q63" s="7" t="s">
        <v>10</v>
      </c>
      <c r="R63" s="7" t="s">
        <v>383</v>
      </c>
      <c r="S63" s="19">
        <f t="shared" si="0"/>
        <v>39466.666666666664</v>
      </c>
      <c r="T63" s="7" t="s">
        <v>3</v>
      </c>
      <c r="U63" s="19">
        <v>41</v>
      </c>
      <c r="V63" s="7" t="s">
        <v>387</v>
      </c>
      <c r="W63" s="19">
        <f t="shared" si="1"/>
        <v>4933.333333333333</v>
      </c>
      <c r="X63" s="7" t="s">
        <v>386</v>
      </c>
      <c r="Y63" s="7" t="s">
        <v>10</v>
      </c>
      <c r="Z63" s="7" t="s">
        <v>383</v>
      </c>
      <c r="AA63" s="7" t="s">
        <v>10</v>
      </c>
      <c r="AB63" s="7" t="s">
        <v>383</v>
      </c>
      <c r="AC63" s="7" t="s">
        <v>10</v>
      </c>
      <c r="AD63" s="7" t="s">
        <v>383</v>
      </c>
      <c r="AE63" s="19">
        <v>24666.67</v>
      </c>
      <c r="AF63" s="7" t="s">
        <v>3</v>
      </c>
      <c r="AG63" s="19">
        <v>0</v>
      </c>
      <c r="AH63" s="7" t="s">
        <v>3</v>
      </c>
      <c r="AI63" s="7" t="s">
        <v>10</v>
      </c>
      <c r="AJ63" s="7" t="s">
        <v>383</v>
      </c>
      <c r="AK63" s="19">
        <f t="shared" si="2"/>
        <v>1424.2800000000002</v>
      </c>
      <c r="AL63" s="7" t="s">
        <v>387</v>
      </c>
      <c r="AM63" s="19">
        <f t="shared" si="3"/>
        <v>2191.2000000000003</v>
      </c>
      <c r="AN63" s="7" t="s">
        <v>4</v>
      </c>
      <c r="AO63" s="19">
        <v>600</v>
      </c>
      <c r="AP63" s="7" t="s">
        <v>3</v>
      </c>
      <c r="AQ63" s="7" t="s">
        <v>10</v>
      </c>
      <c r="AR63" s="7" t="s">
        <v>383</v>
      </c>
      <c r="AS63" s="7" t="s">
        <v>10</v>
      </c>
    </row>
    <row r="64" spans="1:45" s="8" customFormat="1" ht="22.5" customHeight="1">
      <c r="A64" s="17"/>
      <c r="B64" s="4" t="s">
        <v>5</v>
      </c>
      <c r="C64" s="4">
        <v>6</v>
      </c>
      <c r="D64" s="12" t="s">
        <v>115</v>
      </c>
      <c r="E64" s="13" t="s">
        <v>114</v>
      </c>
      <c r="F64" s="5" t="s">
        <v>358</v>
      </c>
      <c r="G64" s="14" t="s">
        <v>178</v>
      </c>
      <c r="H64" s="6" t="s">
        <v>179</v>
      </c>
      <c r="I64" s="6" t="s">
        <v>180</v>
      </c>
      <c r="J64" s="6" t="s">
        <v>354</v>
      </c>
      <c r="K64" s="19">
        <v>29600</v>
      </c>
      <c r="L64" s="19">
        <v>21867.684559999998</v>
      </c>
      <c r="M64" s="7" t="s">
        <v>10</v>
      </c>
      <c r="N64" s="7" t="s">
        <v>10</v>
      </c>
      <c r="O64" s="7" t="s">
        <v>383</v>
      </c>
      <c r="P64" s="7" t="s">
        <v>10</v>
      </c>
      <c r="Q64" s="7" t="s">
        <v>10</v>
      </c>
      <c r="R64" s="7" t="s">
        <v>383</v>
      </c>
      <c r="S64" s="19">
        <f t="shared" si="0"/>
        <v>39466.666666666664</v>
      </c>
      <c r="T64" s="7" t="s">
        <v>3</v>
      </c>
      <c r="U64" s="19">
        <v>23</v>
      </c>
      <c r="V64" s="7" t="s">
        <v>387</v>
      </c>
      <c r="W64" s="19">
        <f t="shared" si="1"/>
        <v>4933.333333333333</v>
      </c>
      <c r="X64" s="7" t="s">
        <v>386</v>
      </c>
      <c r="Y64" s="7" t="s">
        <v>10</v>
      </c>
      <c r="Z64" s="7" t="s">
        <v>383</v>
      </c>
      <c r="AA64" s="7" t="s">
        <v>10</v>
      </c>
      <c r="AB64" s="7" t="s">
        <v>383</v>
      </c>
      <c r="AC64" s="7" t="s">
        <v>10</v>
      </c>
      <c r="AD64" s="7" t="s">
        <v>383</v>
      </c>
      <c r="AE64" s="19">
        <v>14800</v>
      </c>
      <c r="AF64" s="7" t="s">
        <v>3</v>
      </c>
      <c r="AG64" s="19">
        <v>0</v>
      </c>
      <c r="AH64" s="7" t="s">
        <v>3</v>
      </c>
      <c r="AI64" s="7" t="s">
        <v>10</v>
      </c>
      <c r="AJ64" s="7" t="s">
        <v>383</v>
      </c>
      <c r="AK64" s="19">
        <f t="shared" si="2"/>
        <v>1424.2800000000002</v>
      </c>
      <c r="AL64" s="7" t="s">
        <v>387</v>
      </c>
      <c r="AM64" s="19">
        <f t="shared" si="3"/>
        <v>2191.2000000000003</v>
      </c>
      <c r="AN64" s="7" t="s">
        <v>4</v>
      </c>
      <c r="AO64" s="19">
        <v>600</v>
      </c>
      <c r="AP64" s="7" t="s">
        <v>3</v>
      </c>
      <c r="AQ64" s="7" t="s">
        <v>10</v>
      </c>
      <c r="AR64" s="7" t="s">
        <v>383</v>
      </c>
      <c r="AS64" s="7" t="s">
        <v>10</v>
      </c>
    </row>
    <row r="65" spans="1:45" s="15" customFormat="1" ht="22.5" customHeight="1">
      <c r="A65" s="17"/>
      <c r="B65" s="4" t="s">
        <v>5</v>
      </c>
      <c r="C65" s="4">
        <v>6</v>
      </c>
      <c r="D65" s="12" t="s">
        <v>131</v>
      </c>
      <c r="E65" s="13" t="s">
        <v>131</v>
      </c>
      <c r="F65" s="5" t="s">
        <v>357</v>
      </c>
      <c r="G65" s="14" t="s">
        <v>181</v>
      </c>
      <c r="H65" s="6" t="s">
        <v>182</v>
      </c>
      <c r="I65" s="6" t="s">
        <v>183</v>
      </c>
      <c r="J65" s="6" t="s">
        <v>353</v>
      </c>
      <c r="K65" s="19">
        <v>29600</v>
      </c>
      <c r="L65" s="19">
        <v>21867.684559999998</v>
      </c>
      <c r="M65" s="7" t="s">
        <v>10</v>
      </c>
      <c r="N65" s="7" t="s">
        <v>10</v>
      </c>
      <c r="O65" s="7" t="s">
        <v>383</v>
      </c>
      <c r="P65" s="7" t="s">
        <v>10</v>
      </c>
      <c r="Q65" s="7" t="s">
        <v>10</v>
      </c>
      <c r="R65" s="7" t="s">
        <v>383</v>
      </c>
      <c r="S65" s="19">
        <f t="shared" si="0"/>
        <v>39466.666666666664</v>
      </c>
      <c r="T65" s="7" t="s">
        <v>3</v>
      </c>
      <c r="U65" s="19">
        <v>23</v>
      </c>
      <c r="V65" s="7" t="s">
        <v>387</v>
      </c>
      <c r="W65" s="19">
        <f t="shared" si="1"/>
        <v>4933.333333333333</v>
      </c>
      <c r="X65" s="7" t="s">
        <v>386</v>
      </c>
      <c r="Y65" s="7" t="s">
        <v>10</v>
      </c>
      <c r="Z65" s="7" t="s">
        <v>383</v>
      </c>
      <c r="AA65" s="7" t="s">
        <v>10</v>
      </c>
      <c r="AB65" s="7" t="s">
        <v>383</v>
      </c>
      <c r="AC65" s="7" t="s">
        <v>10</v>
      </c>
      <c r="AD65" s="7" t="s">
        <v>383</v>
      </c>
      <c r="AE65" s="19">
        <v>14800</v>
      </c>
      <c r="AF65" s="7" t="s">
        <v>3</v>
      </c>
      <c r="AG65" s="19">
        <v>0</v>
      </c>
      <c r="AH65" s="7" t="s">
        <v>3</v>
      </c>
      <c r="AI65" s="7" t="s">
        <v>10</v>
      </c>
      <c r="AJ65" s="7" t="s">
        <v>383</v>
      </c>
      <c r="AK65" s="19">
        <f t="shared" si="2"/>
        <v>1424.2800000000002</v>
      </c>
      <c r="AL65" s="7" t="s">
        <v>387</v>
      </c>
      <c r="AM65" s="19">
        <f t="shared" si="3"/>
        <v>2191.2000000000003</v>
      </c>
      <c r="AN65" s="7" t="s">
        <v>4</v>
      </c>
      <c r="AO65" s="19">
        <v>600</v>
      </c>
      <c r="AP65" s="7" t="s">
        <v>3</v>
      </c>
      <c r="AQ65" s="7" t="s">
        <v>10</v>
      </c>
      <c r="AR65" s="7" t="s">
        <v>383</v>
      </c>
      <c r="AS65" s="7" t="s">
        <v>10</v>
      </c>
    </row>
    <row r="66" spans="1:45" s="15" customFormat="1" ht="22.5" customHeight="1">
      <c r="A66" s="17"/>
      <c r="B66" s="4" t="s">
        <v>5</v>
      </c>
      <c r="C66" s="4">
        <v>6</v>
      </c>
      <c r="D66" s="12" t="s">
        <v>115</v>
      </c>
      <c r="E66" s="13" t="s">
        <v>131</v>
      </c>
      <c r="F66" s="5" t="s">
        <v>360</v>
      </c>
      <c r="G66" s="14" t="s">
        <v>184</v>
      </c>
      <c r="H66" s="6" t="s">
        <v>185</v>
      </c>
      <c r="I66" s="6" t="s">
        <v>186</v>
      </c>
      <c r="J66" s="6" t="s">
        <v>354</v>
      </c>
      <c r="K66" s="19">
        <v>29600</v>
      </c>
      <c r="L66" s="19">
        <v>21867.684559999998</v>
      </c>
      <c r="M66" s="7" t="s">
        <v>10</v>
      </c>
      <c r="N66" s="7" t="s">
        <v>10</v>
      </c>
      <c r="O66" s="7" t="s">
        <v>383</v>
      </c>
      <c r="P66" s="7" t="s">
        <v>10</v>
      </c>
      <c r="Q66" s="7" t="s">
        <v>10</v>
      </c>
      <c r="R66" s="7" t="s">
        <v>383</v>
      </c>
      <c r="S66" s="19">
        <f t="shared" si="0"/>
        <v>39466.666666666664</v>
      </c>
      <c r="T66" s="7" t="s">
        <v>3</v>
      </c>
      <c r="U66" s="19">
        <v>0</v>
      </c>
      <c r="V66" s="7" t="s">
        <v>387</v>
      </c>
      <c r="W66" s="19">
        <f t="shared" si="1"/>
        <v>4933.333333333333</v>
      </c>
      <c r="X66" s="7" t="s">
        <v>386</v>
      </c>
      <c r="Y66" s="7" t="s">
        <v>10</v>
      </c>
      <c r="Z66" s="7" t="s">
        <v>383</v>
      </c>
      <c r="AA66" s="7" t="s">
        <v>10</v>
      </c>
      <c r="AB66" s="7" t="s">
        <v>383</v>
      </c>
      <c r="AC66" s="7" t="s">
        <v>10</v>
      </c>
      <c r="AD66" s="7" t="s">
        <v>383</v>
      </c>
      <c r="AE66" s="19">
        <v>0</v>
      </c>
      <c r="AF66" s="7" t="s">
        <v>3</v>
      </c>
      <c r="AG66" s="19">
        <v>0</v>
      </c>
      <c r="AH66" s="7" t="s">
        <v>3</v>
      </c>
      <c r="AI66" s="7" t="s">
        <v>10</v>
      </c>
      <c r="AJ66" s="7" t="s">
        <v>383</v>
      </c>
      <c r="AK66" s="19">
        <f t="shared" si="2"/>
        <v>1424.2800000000002</v>
      </c>
      <c r="AL66" s="7" t="s">
        <v>387</v>
      </c>
      <c r="AM66" s="19">
        <f t="shared" si="3"/>
        <v>2191.2000000000003</v>
      </c>
      <c r="AN66" s="7" t="s">
        <v>4</v>
      </c>
      <c r="AO66" s="19">
        <v>600</v>
      </c>
      <c r="AP66" s="7" t="s">
        <v>3</v>
      </c>
      <c r="AQ66" s="7" t="s">
        <v>10</v>
      </c>
      <c r="AR66" s="7" t="s">
        <v>383</v>
      </c>
      <c r="AS66" s="7" t="s">
        <v>10</v>
      </c>
    </row>
    <row r="67" spans="1:45" s="15" customFormat="1" ht="22.5" customHeight="1">
      <c r="A67" s="17"/>
      <c r="B67" s="4" t="s">
        <v>5</v>
      </c>
      <c r="C67" s="4">
        <v>6</v>
      </c>
      <c r="D67" s="12" t="s">
        <v>131</v>
      </c>
      <c r="E67" s="13" t="s">
        <v>131</v>
      </c>
      <c r="F67" s="5" t="s">
        <v>357</v>
      </c>
      <c r="G67" s="14" t="s">
        <v>187</v>
      </c>
      <c r="H67" s="6" t="s">
        <v>54</v>
      </c>
      <c r="I67" s="6" t="s">
        <v>188</v>
      </c>
      <c r="J67" s="6" t="s">
        <v>353</v>
      </c>
      <c r="K67" s="19">
        <v>29600</v>
      </c>
      <c r="L67" s="19">
        <v>21867.684559999998</v>
      </c>
      <c r="M67" s="7" t="s">
        <v>10</v>
      </c>
      <c r="N67" s="7" t="s">
        <v>10</v>
      </c>
      <c r="O67" s="7" t="s">
        <v>383</v>
      </c>
      <c r="P67" s="7" t="s">
        <v>10</v>
      </c>
      <c r="Q67" s="7" t="s">
        <v>10</v>
      </c>
      <c r="R67" s="7" t="s">
        <v>383</v>
      </c>
      <c r="S67" s="19">
        <f t="shared" si="0"/>
        <v>39466.666666666664</v>
      </c>
      <c r="T67" s="7" t="s">
        <v>3</v>
      </c>
      <c r="U67" s="19">
        <v>0</v>
      </c>
      <c r="V67" s="7" t="s">
        <v>387</v>
      </c>
      <c r="W67" s="19">
        <f t="shared" si="1"/>
        <v>4933.333333333333</v>
      </c>
      <c r="X67" s="7" t="s">
        <v>386</v>
      </c>
      <c r="Y67" s="7" t="s">
        <v>10</v>
      </c>
      <c r="Z67" s="7" t="s">
        <v>383</v>
      </c>
      <c r="AA67" s="7" t="s">
        <v>10</v>
      </c>
      <c r="AB67" s="7" t="s">
        <v>383</v>
      </c>
      <c r="AC67" s="7" t="s">
        <v>10</v>
      </c>
      <c r="AD67" s="7" t="s">
        <v>383</v>
      </c>
      <c r="AE67" s="19">
        <v>0</v>
      </c>
      <c r="AF67" s="7" t="s">
        <v>3</v>
      </c>
      <c r="AG67" s="19">
        <v>0</v>
      </c>
      <c r="AH67" s="7" t="s">
        <v>3</v>
      </c>
      <c r="AI67" s="7" t="s">
        <v>10</v>
      </c>
      <c r="AJ67" s="7" t="s">
        <v>383</v>
      </c>
      <c r="AK67" s="19">
        <f t="shared" si="2"/>
        <v>1424.2800000000002</v>
      </c>
      <c r="AL67" s="7" t="s">
        <v>387</v>
      </c>
      <c r="AM67" s="19">
        <f t="shared" si="3"/>
        <v>2191.2000000000003</v>
      </c>
      <c r="AN67" s="7" t="s">
        <v>4</v>
      </c>
      <c r="AO67" s="19">
        <v>600</v>
      </c>
      <c r="AP67" s="7" t="s">
        <v>3</v>
      </c>
      <c r="AQ67" s="7" t="s">
        <v>10</v>
      </c>
      <c r="AR67" s="7" t="s">
        <v>383</v>
      </c>
      <c r="AS67" s="7" t="s">
        <v>10</v>
      </c>
    </row>
    <row r="68" spans="1:45" s="15" customFormat="1" ht="22.5" customHeight="1">
      <c r="A68" s="17"/>
      <c r="B68" s="4" t="s">
        <v>5</v>
      </c>
      <c r="C68" s="4">
        <v>6</v>
      </c>
      <c r="D68" s="12" t="s">
        <v>115</v>
      </c>
      <c r="E68" s="13" t="s">
        <v>114</v>
      </c>
      <c r="F68" s="5" t="s">
        <v>357</v>
      </c>
      <c r="G68" s="14" t="s">
        <v>189</v>
      </c>
      <c r="H68" s="6" t="s">
        <v>190</v>
      </c>
      <c r="I68" s="6" t="s">
        <v>113</v>
      </c>
      <c r="J68" s="6" t="s">
        <v>354</v>
      </c>
      <c r="K68" s="19">
        <v>29000</v>
      </c>
      <c r="L68" s="19">
        <v>21408.804559999997</v>
      </c>
      <c r="M68" s="7" t="s">
        <v>10</v>
      </c>
      <c r="N68" s="7" t="s">
        <v>10</v>
      </c>
      <c r="O68" s="7" t="s">
        <v>383</v>
      </c>
      <c r="P68" s="7" t="s">
        <v>10</v>
      </c>
      <c r="Q68" s="7" t="s">
        <v>10</v>
      </c>
      <c r="R68" s="7" t="s">
        <v>383</v>
      </c>
      <c r="S68" s="19">
        <f t="shared" si="0"/>
        <v>38666.666666666664</v>
      </c>
      <c r="T68" s="7" t="s">
        <v>3</v>
      </c>
      <c r="U68" s="19">
        <v>0</v>
      </c>
      <c r="V68" s="7" t="s">
        <v>387</v>
      </c>
      <c r="W68" s="19">
        <f t="shared" si="1"/>
        <v>4833.333333333333</v>
      </c>
      <c r="X68" s="7" t="s">
        <v>386</v>
      </c>
      <c r="Y68" s="7" t="s">
        <v>10</v>
      </c>
      <c r="Z68" s="7" t="s">
        <v>383</v>
      </c>
      <c r="AA68" s="7" t="s">
        <v>10</v>
      </c>
      <c r="AB68" s="7" t="s">
        <v>383</v>
      </c>
      <c r="AC68" s="7" t="s">
        <v>10</v>
      </c>
      <c r="AD68" s="7" t="s">
        <v>383</v>
      </c>
      <c r="AE68" s="19">
        <v>0</v>
      </c>
      <c r="AF68" s="7" t="s">
        <v>3</v>
      </c>
      <c r="AG68" s="19">
        <v>0</v>
      </c>
      <c r="AH68" s="7" t="s">
        <v>3</v>
      </c>
      <c r="AI68" s="7" t="s">
        <v>10</v>
      </c>
      <c r="AJ68" s="7" t="s">
        <v>383</v>
      </c>
      <c r="AK68" s="19">
        <f t="shared" si="2"/>
        <v>1424.2800000000002</v>
      </c>
      <c r="AL68" s="7" t="s">
        <v>387</v>
      </c>
      <c r="AM68" s="19">
        <f t="shared" si="3"/>
        <v>2191.2000000000003</v>
      </c>
      <c r="AN68" s="7" t="s">
        <v>4</v>
      </c>
      <c r="AO68" s="19">
        <v>600</v>
      </c>
      <c r="AP68" s="7" t="s">
        <v>3</v>
      </c>
      <c r="AQ68" s="7" t="s">
        <v>10</v>
      </c>
      <c r="AR68" s="7" t="s">
        <v>383</v>
      </c>
      <c r="AS68" s="7" t="s">
        <v>10</v>
      </c>
    </row>
    <row r="69" spans="1:45" s="15" customFormat="1" ht="22.5" customHeight="1">
      <c r="A69" s="17"/>
      <c r="B69" s="4" t="s">
        <v>5</v>
      </c>
      <c r="C69" s="4">
        <v>6</v>
      </c>
      <c r="D69" s="12" t="s">
        <v>115</v>
      </c>
      <c r="E69" s="13" t="s">
        <v>131</v>
      </c>
      <c r="F69" s="5" t="s">
        <v>357</v>
      </c>
      <c r="G69" s="14" t="s">
        <v>191</v>
      </c>
      <c r="H69" s="6" t="s">
        <v>43</v>
      </c>
      <c r="I69" s="6" t="s">
        <v>398</v>
      </c>
      <c r="J69" s="6" t="s">
        <v>354</v>
      </c>
      <c r="K69" s="19">
        <v>29000</v>
      </c>
      <c r="L69" s="19">
        <v>21408.804559999997</v>
      </c>
      <c r="M69" s="7" t="s">
        <v>10</v>
      </c>
      <c r="N69" s="7" t="s">
        <v>10</v>
      </c>
      <c r="O69" s="7" t="s">
        <v>383</v>
      </c>
      <c r="P69" s="7" t="s">
        <v>10</v>
      </c>
      <c r="Q69" s="7" t="s">
        <v>10</v>
      </c>
      <c r="R69" s="7" t="s">
        <v>383</v>
      </c>
      <c r="S69" s="19">
        <f t="shared" si="0"/>
        <v>38666.666666666664</v>
      </c>
      <c r="T69" s="7" t="s">
        <v>3</v>
      </c>
      <c r="U69" s="19">
        <v>0</v>
      </c>
      <c r="V69" s="7" t="s">
        <v>387</v>
      </c>
      <c r="W69" s="19">
        <f t="shared" si="1"/>
        <v>4833.333333333333</v>
      </c>
      <c r="X69" s="7" t="s">
        <v>386</v>
      </c>
      <c r="Y69" s="7" t="s">
        <v>10</v>
      </c>
      <c r="Z69" s="7" t="s">
        <v>383</v>
      </c>
      <c r="AA69" s="7" t="s">
        <v>10</v>
      </c>
      <c r="AB69" s="7" t="s">
        <v>383</v>
      </c>
      <c r="AC69" s="7" t="s">
        <v>10</v>
      </c>
      <c r="AD69" s="7" t="s">
        <v>383</v>
      </c>
      <c r="AE69" s="19">
        <v>0</v>
      </c>
      <c r="AF69" s="7" t="s">
        <v>3</v>
      </c>
      <c r="AG69" s="19">
        <v>0</v>
      </c>
      <c r="AH69" s="7" t="s">
        <v>3</v>
      </c>
      <c r="AI69" s="7" t="s">
        <v>10</v>
      </c>
      <c r="AJ69" s="7" t="s">
        <v>383</v>
      </c>
      <c r="AK69" s="19">
        <f t="shared" si="2"/>
        <v>1424.2800000000002</v>
      </c>
      <c r="AL69" s="7" t="s">
        <v>387</v>
      </c>
      <c r="AM69" s="19">
        <f t="shared" si="3"/>
        <v>2191.2000000000003</v>
      </c>
      <c r="AN69" s="7" t="s">
        <v>4</v>
      </c>
      <c r="AO69" s="19">
        <v>600</v>
      </c>
      <c r="AP69" s="7" t="s">
        <v>3</v>
      </c>
      <c r="AQ69" s="7" t="s">
        <v>10</v>
      </c>
      <c r="AR69" s="7" t="s">
        <v>383</v>
      </c>
      <c r="AS69" s="7" t="s">
        <v>10</v>
      </c>
    </row>
    <row r="70" spans="1:45" s="15" customFormat="1" ht="22.5" customHeight="1">
      <c r="A70" s="17"/>
      <c r="B70" s="4" t="s">
        <v>5</v>
      </c>
      <c r="C70" s="4">
        <v>6</v>
      </c>
      <c r="D70" s="12" t="s">
        <v>131</v>
      </c>
      <c r="E70" s="13" t="s">
        <v>131</v>
      </c>
      <c r="F70" s="5" t="s">
        <v>358</v>
      </c>
      <c r="G70" s="14" t="s">
        <v>192</v>
      </c>
      <c r="H70" s="6" t="s">
        <v>193</v>
      </c>
      <c r="I70" s="6" t="s">
        <v>194</v>
      </c>
      <c r="J70" s="6" t="s">
        <v>353</v>
      </c>
      <c r="K70" s="19">
        <v>28400</v>
      </c>
      <c r="L70" s="19">
        <v>20949.924559999999</v>
      </c>
      <c r="M70" s="7" t="s">
        <v>10</v>
      </c>
      <c r="N70" s="7" t="s">
        <v>10</v>
      </c>
      <c r="O70" s="7" t="s">
        <v>383</v>
      </c>
      <c r="P70" s="7" t="s">
        <v>10</v>
      </c>
      <c r="Q70" s="7" t="s">
        <v>10</v>
      </c>
      <c r="R70" s="7" t="s">
        <v>383</v>
      </c>
      <c r="S70" s="19">
        <f t="shared" si="0"/>
        <v>37866.666666666664</v>
      </c>
      <c r="T70" s="7" t="s">
        <v>3</v>
      </c>
      <c r="U70" s="19">
        <v>23</v>
      </c>
      <c r="V70" s="7" t="s">
        <v>387</v>
      </c>
      <c r="W70" s="19">
        <f t="shared" si="1"/>
        <v>4733.333333333333</v>
      </c>
      <c r="X70" s="7" t="s">
        <v>386</v>
      </c>
      <c r="Y70" s="7" t="s">
        <v>10</v>
      </c>
      <c r="Z70" s="7" t="s">
        <v>383</v>
      </c>
      <c r="AA70" s="7" t="s">
        <v>10</v>
      </c>
      <c r="AB70" s="7" t="s">
        <v>383</v>
      </c>
      <c r="AC70" s="7" t="s">
        <v>10</v>
      </c>
      <c r="AD70" s="7" t="s">
        <v>383</v>
      </c>
      <c r="AE70" s="19">
        <v>14200</v>
      </c>
      <c r="AF70" s="7" t="s">
        <v>3</v>
      </c>
      <c r="AG70" s="19">
        <v>0</v>
      </c>
      <c r="AH70" s="7" t="s">
        <v>3</v>
      </c>
      <c r="AI70" s="7" t="s">
        <v>10</v>
      </c>
      <c r="AJ70" s="7" t="s">
        <v>383</v>
      </c>
      <c r="AK70" s="19">
        <f t="shared" si="2"/>
        <v>1424.2800000000002</v>
      </c>
      <c r="AL70" s="7" t="s">
        <v>387</v>
      </c>
      <c r="AM70" s="19">
        <f t="shared" si="3"/>
        <v>2191.2000000000003</v>
      </c>
      <c r="AN70" s="7" t="s">
        <v>4</v>
      </c>
      <c r="AO70" s="19">
        <v>600</v>
      </c>
      <c r="AP70" s="7" t="s">
        <v>3</v>
      </c>
      <c r="AQ70" s="7" t="s">
        <v>10</v>
      </c>
      <c r="AR70" s="7" t="s">
        <v>383</v>
      </c>
      <c r="AS70" s="7" t="s">
        <v>10</v>
      </c>
    </row>
    <row r="71" spans="1:45" s="15" customFormat="1" ht="22.5" customHeight="1">
      <c r="A71" s="17"/>
      <c r="B71" s="4" t="s">
        <v>5</v>
      </c>
      <c r="C71" s="4">
        <v>6</v>
      </c>
      <c r="D71" s="12" t="s">
        <v>115</v>
      </c>
      <c r="E71" s="13" t="s">
        <v>114</v>
      </c>
      <c r="F71" s="5" t="s">
        <v>357</v>
      </c>
      <c r="G71" s="14" t="s">
        <v>195</v>
      </c>
      <c r="H71" s="6" t="s">
        <v>196</v>
      </c>
      <c r="I71" s="6" t="s">
        <v>197</v>
      </c>
      <c r="J71" s="6" t="s">
        <v>354</v>
      </c>
      <c r="K71" s="19">
        <v>28400</v>
      </c>
      <c r="L71" s="19">
        <v>20949.924559999999</v>
      </c>
      <c r="M71" s="7" t="s">
        <v>10</v>
      </c>
      <c r="N71" s="7" t="s">
        <v>10</v>
      </c>
      <c r="O71" s="7" t="s">
        <v>383</v>
      </c>
      <c r="P71" s="7" t="s">
        <v>10</v>
      </c>
      <c r="Q71" s="7" t="s">
        <v>10</v>
      </c>
      <c r="R71" s="7" t="s">
        <v>383</v>
      </c>
      <c r="S71" s="19">
        <f t="shared" si="0"/>
        <v>37866.666666666664</v>
      </c>
      <c r="T71" s="7" t="s">
        <v>3</v>
      </c>
      <c r="U71" s="19">
        <v>23</v>
      </c>
      <c r="V71" s="7" t="s">
        <v>387</v>
      </c>
      <c r="W71" s="19">
        <f t="shared" si="1"/>
        <v>4733.333333333333</v>
      </c>
      <c r="X71" s="7" t="s">
        <v>386</v>
      </c>
      <c r="Y71" s="7" t="s">
        <v>10</v>
      </c>
      <c r="Z71" s="7" t="s">
        <v>383</v>
      </c>
      <c r="AA71" s="7" t="s">
        <v>10</v>
      </c>
      <c r="AB71" s="7" t="s">
        <v>383</v>
      </c>
      <c r="AC71" s="7" t="s">
        <v>10</v>
      </c>
      <c r="AD71" s="7" t="s">
        <v>383</v>
      </c>
      <c r="AE71" s="19">
        <v>0</v>
      </c>
      <c r="AF71" s="7" t="s">
        <v>3</v>
      </c>
      <c r="AG71" s="19">
        <v>0</v>
      </c>
      <c r="AH71" s="7" t="s">
        <v>3</v>
      </c>
      <c r="AI71" s="7" t="s">
        <v>10</v>
      </c>
      <c r="AJ71" s="7" t="s">
        <v>383</v>
      </c>
      <c r="AK71" s="19">
        <f t="shared" si="2"/>
        <v>1424.2800000000002</v>
      </c>
      <c r="AL71" s="7" t="s">
        <v>387</v>
      </c>
      <c r="AM71" s="19">
        <f t="shared" si="3"/>
        <v>2191.2000000000003</v>
      </c>
      <c r="AN71" s="7" t="s">
        <v>4</v>
      </c>
      <c r="AO71" s="19">
        <v>600</v>
      </c>
      <c r="AP71" s="7" t="s">
        <v>3</v>
      </c>
      <c r="AQ71" s="7" t="s">
        <v>10</v>
      </c>
      <c r="AR71" s="7" t="s">
        <v>383</v>
      </c>
      <c r="AS71" s="7" t="s">
        <v>10</v>
      </c>
    </row>
    <row r="72" spans="1:45" s="15" customFormat="1" ht="22.5" customHeight="1">
      <c r="A72" s="17"/>
      <c r="B72" s="4" t="s">
        <v>5</v>
      </c>
      <c r="C72" s="4">
        <v>6</v>
      </c>
      <c r="D72" s="12" t="s">
        <v>115</v>
      </c>
      <c r="E72" s="13" t="s">
        <v>131</v>
      </c>
      <c r="F72" s="5" t="s">
        <v>360</v>
      </c>
      <c r="G72" s="14" t="s">
        <v>198</v>
      </c>
      <c r="H72" s="6" t="s">
        <v>199</v>
      </c>
      <c r="I72" s="6" t="s">
        <v>54</v>
      </c>
      <c r="J72" s="6" t="s">
        <v>354</v>
      </c>
      <c r="K72" s="19">
        <v>28400</v>
      </c>
      <c r="L72" s="19">
        <v>20949.924559999999</v>
      </c>
      <c r="M72" s="7" t="s">
        <v>10</v>
      </c>
      <c r="N72" s="7" t="s">
        <v>10</v>
      </c>
      <c r="O72" s="7" t="s">
        <v>383</v>
      </c>
      <c r="P72" s="7" t="s">
        <v>10</v>
      </c>
      <c r="Q72" s="7" t="s">
        <v>10</v>
      </c>
      <c r="R72" s="7" t="s">
        <v>383</v>
      </c>
      <c r="S72" s="19">
        <f t="shared" si="0"/>
        <v>37866.666666666664</v>
      </c>
      <c r="T72" s="7" t="s">
        <v>3</v>
      </c>
      <c r="U72" s="19">
        <v>0</v>
      </c>
      <c r="V72" s="7" t="s">
        <v>387</v>
      </c>
      <c r="W72" s="19">
        <f t="shared" si="1"/>
        <v>4733.333333333333</v>
      </c>
      <c r="X72" s="7" t="s">
        <v>386</v>
      </c>
      <c r="Y72" s="7" t="s">
        <v>10</v>
      </c>
      <c r="Z72" s="7" t="s">
        <v>383</v>
      </c>
      <c r="AA72" s="7" t="s">
        <v>10</v>
      </c>
      <c r="AB72" s="7" t="s">
        <v>383</v>
      </c>
      <c r="AC72" s="7" t="s">
        <v>10</v>
      </c>
      <c r="AD72" s="7" t="s">
        <v>383</v>
      </c>
      <c r="AE72" s="19">
        <v>0</v>
      </c>
      <c r="AF72" s="7" t="s">
        <v>3</v>
      </c>
      <c r="AG72" s="19">
        <v>0</v>
      </c>
      <c r="AH72" s="7" t="s">
        <v>3</v>
      </c>
      <c r="AI72" s="7" t="s">
        <v>10</v>
      </c>
      <c r="AJ72" s="7" t="s">
        <v>383</v>
      </c>
      <c r="AK72" s="19">
        <f t="shared" si="2"/>
        <v>1424.2800000000002</v>
      </c>
      <c r="AL72" s="7" t="s">
        <v>387</v>
      </c>
      <c r="AM72" s="19">
        <f t="shared" si="3"/>
        <v>2191.2000000000003</v>
      </c>
      <c r="AN72" s="7" t="s">
        <v>4</v>
      </c>
      <c r="AO72" s="19">
        <v>600</v>
      </c>
      <c r="AP72" s="7" t="s">
        <v>3</v>
      </c>
      <c r="AQ72" s="7" t="s">
        <v>10</v>
      </c>
      <c r="AR72" s="7" t="s">
        <v>383</v>
      </c>
      <c r="AS72" s="7" t="s">
        <v>10</v>
      </c>
    </row>
    <row r="73" spans="1:45" s="15" customFormat="1" ht="22.5" customHeight="1">
      <c r="A73" s="17"/>
      <c r="B73" s="4" t="s">
        <v>5</v>
      </c>
      <c r="C73" s="4">
        <v>6</v>
      </c>
      <c r="D73" s="12" t="s">
        <v>131</v>
      </c>
      <c r="E73" s="13" t="s">
        <v>131</v>
      </c>
      <c r="F73" s="5" t="s">
        <v>357</v>
      </c>
      <c r="G73" s="14" t="s">
        <v>200</v>
      </c>
      <c r="H73" s="6" t="s">
        <v>201</v>
      </c>
      <c r="I73" s="6" t="s">
        <v>127</v>
      </c>
      <c r="J73" s="6" t="s">
        <v>353</v>
      </c>
      <c r="K73" s="19">
        <v>27700</v>
      </c>
      <c r="L73" s="19">
        <v>20414.564559999999</v>
      </c>
      <c r="M73" s="7" t="s">
        <v>10</v>
      </c>
      <c r="N73" s="7" t="s">
        <v>10</v>
      </c>
      <c r="O73" s="7" t="s">
        <v>383</v>
      </c>
      <c r="P73" s="7" t="s">
        <v>10</v>
      </c>
      <c r="Q73" s="7" t="s">
        <v>10</v>
      </c>
      <c r="R73" s="7" t="s">
        <v>383</v>
      </c>
      <c r="S73" s="19">
        <f t="shared" si="0"/>
        <v>36933.333333333336</v>
      </c>
      <c r="T73" s="7" t="s">
        <v>3</v>
      </c>
      <c r="U73" s="19">
        <v>0</v>
      </c>
      <c r="V73" s="7" t="s">
        <v>387</v>
      </c>
      <c r="W73" s="19">
        <f t="shared" si="1"/>
        <v>4616.666666666667</v>
      </c>
      <c r="X73" s="7" t="s">
        <v>386</v>
      </c>
      <c r="Y73" s="7" t="s">
        <v>10</v>
      </c>
      <c r="Z73" s="7" t="s">
        <v>383</v>
      </c>
      <c r="AA73" s="7" t="s">
        <v>10</v>
      </c>
      <c r="AB73" s="7" t="s">
        <v>383</v>
      </c>
      <c r="AC73" s="7" t="s">
        <v>10</v>
      </c>
      <c r="AD73" s="7" t="s">
        <v>383</v>
      </c>
      <c r="AE73" s="19">
        <v>0</v>
      </c>
      <c r="AF73" s="7" t="s">
        <v>3</v>
      </c>
      <c r="AG73" s="19">
        <v>0</v>
      </c>
      <c r="AH73" s="7" t="s">
        <v>3</v>
      </c>
      <c r="AI73" s="7" t="s">
        <v>10</v>
      </c>
      <c r="AJ73" s="7" t="s">
        <v>383</v>
      </c>
      <c r="AK73" s="19">
        <f t="shared" si="2"/>
        <v>1424.2800000000002</v>
      </c>
      <c r="AL73" s="7" t="s">
        <v>387</v>
      </c>
      <c r="AM73" s="19">
        <f t="shared" si="3"/>
        <v>2191.2000000000003</v>
      </c>
      <c r="AN73" s="7" t="s">
        <v>4</v>
      </c>
      <c r="AO73" s="19">
        <v>600</v>
      </c>
      <c r="AP73" s="7" t="s">
        <v>3</v>
      </c>
      <c r="AQ73" s="7" t="s">
        <v>10</v>
      </c>
      <c r="AR73" s="7" t="s">
        <v>383</v>
      </c>
      <c r="AS73" s="7" t="s">
        <v>10</v>
      </c>
    </row>
    <row r="74" spans="1:45" s="15" customFormat="1" ht="22.5" customHeight="1">
      <c r="A74" s="17"/>
      <c r="B74" s="4" t="s">
        <v>5</v>
      </c>
      <c r="C74" s="4">
        <v>6</v>
      </c>
      <c r="D74" s="12" t="s">
        <v>131</v>
      </c>
      <c r="E74" s="13" t="s">
        <v>131</v>
      </c>
      <c r="F74" s="5" t="s">
        <v>357</v>
      </c>
      <c r="G74" s="14" t="s">
        <v>202</v>
      </c>
      <c r="H74" s="6" t="s">
        <v>127</v>
      </c>
      <c r="I74" s="6" t="s">
        <v>141</v>
      </c>
      <c r="J74" s="6" t="s">
        <v>353</v>
      </c>
      <c r="K74" s="19">
        <v>27700</v>
      </c>
      <c r="L74" s="19">
        <v>20414.564559999999</v>
      </c>
      <c r="M74" s="7" t="s">
        <v>10</v>
      </c>
      <c r="N74" s="7" t="s">
        <v>10</v>
      </c>
      <c r="O74" s="7" t="s">
        <v>383</v>
      </c>
      <c r="P74" s="7" t="s">
        <v>10</v>
      </c>
      <c r="Q74" s="7" t="s">
        <v>10</v>
      </c>
      <c r="R74" s="7" t="s">
        <v>383</v>
      </c>
      <c r="S74" s="19">
        <f t="shared" si="0"/>
        <v>36933.333333333336</v>
      </c>
      <c r="T74" s="7" t="s">
        <v>3</v>
      </c>
      <c r="U74" s="19">
        <v>23</v>
      </c>
      <c r="V74" s="7" t="s">
        <v>387</v>
      </c>
      <c r="W74" s="19">
        <f t="shared" si="1"/>
        <v>4616.666666666667</v>
      </c>
      <c r="X74" s="7" t="s">
        <v>386</v>
      </c>
      <c r="Y74" s="7" t="s">
        <v>10</v>
      </c>
      <c r="Z74" s="7" t="s">
        <v>383</v>
      </c>
      <c r="AA74" s="7" t="s">
        <v>10</v>
      </c>
      <c r="AB74" s="7" t="s">
        <v>383</v>
      </c>
      <c r="AC74" s="7" t="s">
        <v>10</v>
      </c>
      <c r="AD74" s="7" t="s">
        <v>383</v>
      </c>
      <c r="AE74" s="19">
        <v>0</v>
      </c>
      <c r="AF74" s="7" t="s">
        <v>3</v>
      </c>
      <c r="AG74" s="19">
        <v>0</v>
      </c>
      <c r="AH74" s="7" t="s">
        <v>3</v>
      </c>
      <c r="AI74" s="7" t="s">
        <v>10</v>
      </c>
      <c r="AJ74" s="7" t="s">
        <v>383</v>
      </c>
      <c r="AK74" s="19">
        <f t="shared" si="2"/>
        <v>1424.2800000000002</v>
      </c>
      <c r="AL74" s="7" t="s">
        <v>387</v>
      </c>
      <c r="AM74" s="19">
        <f t="shared" si="3"/>
        <v>2191.2000000000003</v>
      </c>
      <c r="AN74" s="7" t="s">
        <v>4</v>
      </c>
      <c r="AO74" s="19">
        <v>600</v>
      </c>
      <c r="AP74" s="7" t="s">
        <v>3</v>
      </c>
      <c r="AQ74" s="7" t="s">
        <v>10</v>
      </c>
      <c r="AR74" s="7" t="s">
        <v>383</v>
      </c>
      <c r="AS74" s="7" t="s">
        <v>10</v>
      </c>
    </row>
    <row r="75" spans="1:45" s="15" customFormat="1" ht="22.5" customHeight="1">
      <c r="A75" s="17"/>
      <c r="B75" s="4" t="s">
        <v>5</v>
      </c>
      <c r="C75" s="4">
        <v>6</v>
      </c>
      <c r="D75" s="12" t="s">
        <v>204</v>
      </c>
      <c r="E75" s="13" t="s">
        <v>203</v>
      </c>
      <c r="F75" s="5" t="s">
        <v>360</v>
      </c>
      <c r="G75" s="14" t="s">
        <v>205</v>
      </c>
      <c r="H75" s="6" t="s">
        <v>206</v>
      </c>
      <c r="I75" s="6" t="s">
        <v>207</v>
      </c>
      <c r="J75" s="6" t="s">
        <v>354</v>
      </c>
      <c r="K75" s="19">
        <v>25800</v>
      </c>
      <c r="L75" s="19">
        <v>18961.444559999996</v>
      </c>
      <c r="M75" s="7" t="s">
        <v>10</v>
      </c>
      <c r="N75" s="7" t="s">
        <v>10</v>
      </c>
      <c r="O75" s="7" t="s">
        <v>383</v>
      </c>
      <c r="P75" s="7" t="s">
        <v>10</v>
      </c>
      <c r="Q75" s="7" t="s">
        <v>10</v>
      </c>
      <c r="R75" s="7" t="s">
        <v>383</v>
      </c>
      <c r="S75" s="19">
        <f t="shared" si="0"/>
        <v>34400</v>
      </c>
      <c r="T75" s="7" t="s">
        <v>3</v>
      </c>
      <c r="U75" s="19">
        <v>0</v>
      </c>
      <c r="V75" s="7" t="s">
        <v>387</v>
      </c>
      <c r="W75" s="19">
        <f t="shared" si="1"/>
        <v>4300</v>
      </c>
      <c r="X75" s="7" t="s">
        <v>386</v>
      </c>
      <c r="Y75" s="7" t="s">
        <v>10</v>
      </c>
      <c r="Z75" s="7" t="s">
        <v>383</v>
      </c>
      <c r="AA75" s="7" t="s">
        <v>10</v>
      </c>
      <c r="AB75" s="7" t="s">
        <v>383</v>
      </c>
      <c r="AC75" s="7" t="s">
        <v>10</v>
      </c>
      <c r="AD75" s="7" t="s">
        <v>383</v>
      </c>
      <c r="AE75" s="19">
        <v>0</v>
      </c>
      <c r="AF75" s="7" t="s">
        <v>3</v>
      </c>
      <c r="AG75" s="19">
        <v>0</v>
      </c>
      <c r="AH75" s="7" t="s">
        <v>3</v>
      </c>
      <c r="AI75" s="7" t="s">
        <v>10</v>
      </c>
      <c r="AJ75" s="7" t="s">
        <v>383</v>
      </c>
      <c r="AK75" s="19">
        <f t="shared" si="2"/>
        <v>1424.2800000000002</v>
      </c>
      <c r="AL75" s="7" t="s">
        <v>387</v>
      </c>
      <c r="AM75" s="19">
        <f t="shared" si="3"/>
        <v>2191.2000000000003</v>
      </c>
      <c r="AN75" s="7" t="s">
        <v>4</v>
      </c>
      <c r="AO75" s="19">
        <v>600</v>
      </c>
      <c r="AP75" s="7" t="s">
        <v>3</v>
      </c>
      <c r="AQ75" s="7" t="s">
        <v>10</v>
      </c>
      <c r="AR75" s="7" t="s">
        <v>383</v>
      </c>
      <c r="AS75" s="7" t="s">
        <v>10</v>
      </c>
    </row>
    <row r="76" spans="1:45" s="15" customFormat="1" ht="22.5" customHeight="1">
      <c r="A76" s="17"/>
      <c r="B76" s="4" t="s">
        <v>5</v>
      </c>
      <c r="C76" s="4">
        <v>6</v>
      </c>
      <c r="D76" s="12" t="s">
        <v>115</v>
      </c>
      <c r="E76" s="13" t="s">
        <v>114</v>
      </c>
      <c r="F76" s="5" t="s">
        <v>360</v>
      </c>
      <c r="G76" s="14" t="s">
        <v>208</v>
      </c>
      <c r="H76" s="6" t="s">
        <v>209</v>
      </c>
      <c r="I76" s="6" t="s">
        <v>100</v>
      </c>
      <c r="J76" s="6" t="s">
        <v>354</v>
      </c>
      <c r="K76" s="19">
        <v>23400</v>
      </c>
      <c r="L76" s="19">
        <v>17125.924559999999</v>
      </c>
      <c r="M76" s="7" t="s">
        <v>10</v>
      </c>
      <c r="N76" s="7" t="s">
        <v>10</v>
      </c>
      <c r="O76" s="7" t="s">
        <v>383</v>
      </c>
      <c r="P76" s="7" t="s">
        <v>10</v>
      </c>
      <c r="Q76" s="7" t="s">
        <v>10</v>
      </c>
      <c r="R76" s="7" t="s">
        <v>383</v>
      </c>
      <c r="S76" s="19">
        <f t="shared" si="0"/>
        <v>31200</v>
      </c>
      <c r="T76" s="7" t="s">
        <v>3</v>
      </c>
      <c r="U76" s="19">
        <v>23</v>
      </c>
      <c r="V76" s="7" t="s">
        <v>387</v>
      </c>
      <c r="W76" s="19">
        <f t="shared" si="1"/>
        <v>3900</v>
      </c>
      <c r="X76" s="7" t="s">
        <v>386</v>
      </c>
      <c r="Y76" s="7" t="s">
        <v>10</v>
      </c>
      <c r="Z76" s="7" t="s">
        <v>383</v>
      </c>
      <c r="AA76" s="7" t="s">
        <v>10</v>
      </c>
      <c r="AB76" s="7" t="s">
        <v>383</v>
      </c>
      <c r="AC76" s="7" t="s">
        <v>10</v>
      </c>
      <c r="AD76" s="7" t="s">
        <v>383</v>
      </c>
      <c r="AE76" s="19">
        <v>11700</v>
      </c>
      <c r="AF76" s="7" t="s">
        <v>3</v>
      </c>
      <c r="AG76" s="19">
        <v>0</v>
      </c>
      <c r="AH76" s="7" t="s">
        <v>3</v>
      </c>
      <c r="AI76" s="7" t="s">
        <v>10</v>
      </c>
      <c r="AJ76" s="7" t="s">
        <v>383</v>
      </c>
      <c r="AK76" s="19">
        <f t="shared" si="2"/>
        <v>1424.2800000000002</v>
      </c>
      <c r="AL76" s="7" t="s">
        <v>387</v>
      </c>
      <c r="AM76" s="19">
        <f t="shared" si="3"/>
        <v>2191.2000000000003</v>
      </c>
      <c r="AN76" s="7" t="s">
        <v>4</v>
      </c>
      <c r="AO76" s="19">
        <v>600</v>
      </c>
      <c r="AP76" s="7" t="s">
        <v>3</v>
      </c>
      <c r="AQ76" s="7" t="s">
        <v>10</v>
      </c>
      <c r="AR76" s="7" t="s">
        <v>383</v>
      </c>
      <c r="AS76" s="7" t="s">
        <v>10</v>
      </c>
    </row>
    <row r="77" spans="1:45" s="8" customFormat="1" ht="22.5" customHeight="1">
      <c r="A77" s="17"/>
      <c r="B77" s="4" t="s">
        <v>5</v>
      </c>
      <c r="C77" s="4">
        <v>6</v>
      </c>
      <c r="D77" s="12" t="s">
        <v>115</v>
      </c>
      <c r="E77" s="13" t="s">
        <v>114</v>
      </c>
      <c r="F77" s="5" t="s">
        <v>360</v>
      </c>
      <c r="G77" s="14" t="s">
        <v>210</v>
      </c>
      <c r="H77" s="6" t="s">
        <v>211</v>
      </c>
      <c r="I77" s="6" t="s">
        <v>67</v>
      </c>
      <c r="J77" s="6" t="s">
        <v>354</v>
      </c>
      <c r="K77" s="19">
        <v>23100</v>
      </c>
      <c r="L77" s="19">
        <v>16896.484559999997</v>
      </c>
      <c r="M77" s="7" t="s">
        <v>10</v>
      </c>
      <c r="N77" s="7" t="s">
        <v>10</v>
      </c>
      <c r="O77" s="7" t="s">
        <v>383</v>
      </c>
      <c r="P77" s="7" t="s">
        <v>10</v>
      </c>
      <c r="Q77" s="7" t="s">
        <v>10</v>
      </c>
      <c r="R77" s="7" t="s">
        <v>383</v>
      </c>
      <c r="S77" s="19">
        <f t="shared" ref="S77:S132" si="4">K77/30*40</f>
        <v>30800</v>
      </c>
      <c r="T77" s="7" t="s">
        <v>3</v>
      </c>
      <c r="U77" s="19">
        <v>23</v>
      </c>
      <c r="V77" s="7" t="s">
        <v>387</v>
      </c>
      <c r="W77" s="19">
        <f t="shared" ref="W77:W132" si="5">K77/30*5</f>
        <v>3850</v>
      </c>
      <c r="X77" s="7" t="s">
        <v>386</v>
      </c>
      <c r="Y77" s="7" t="s">
        <v>10</v>
      </c>
      <c r="Z77" s="7" t="s">
        <v>383</v>
      </c>
      <c r="AA77" s="7" t="s">
        <v>10</v>
      </c>
      <c r="AB77" s="7" t="s">
        <v>383</v>
      </c>
      <c r="AC77" s="7" t="s">
        <v>10</v>
      </c>
      <c r="AD77" s="7" t="s">
        <v>383</v>
      </c>
      <c r="AE77" s="19">
        <v>11550</v>
      </c>
      <c r="AF77" s="7" t="s">
        <v>3</v>
      </c>
      <c r="AG77" s="19">
        <v>0</v>
      </c>
      <c r="AH77" s="7" t="s">
        <v>3</v>
      </c>
      <c r="AI77" s="7" t="s">
        <v>10</v>
      </c>
      <c r="AJ77" s="7" t="s">
        <v>383</v>
      </c>
      <c r="AK77" s="19">
        <f t="shared" ref="AK77:AK132" si="6">IF(K77&gt;=73.04*300,73.04*300*0.13/2,K77*0.13/2)</f>
        <v>1424.2800000000002</v>
      </c>
      <c r="AL77" s="7" t="s">
        <v>387</v>
      </c>
      <c r="AM77" s="19">
        <f t="shared" ref="AM77:AM132" si="7">73.04*30</f>
        <v>2191.2000000000003</v>
      </c>
      <c r="AN77" s="7" t="s">
        <v>4</v>
      </c>
      <c r="AO77" s="19">
        <v>600</v>
      </c>
      <c r="AP77" s="7" t="s">
        <v>3</v>
      </c>
      <c r="AQ77" s="7" t="s">
        <v>10</v>
      </c>
      <c r="AR77" s="7" t="s">
        <v>383</v>
      </c>
      <c r="AS77" s="7" t="s">
        <v>10</v>
      </c>
    </row>
    <row r="78" spans="1:45" s="8" customFormat="1" ht="22.5" customHeight="1">
      <c r="A78" s="17"/>
      <c r="B78" s="4" t="s">
        <v>5</v>
      </c>
      <c r="C78" s="4">
        <v>6</v>
      </c>
      <c r="D78" s="12" t="s">
        <v>115</v>
      </c>
      <c r="E78" s="13" t="s">
        <v>114</v>
      </c>
      <c r="F78" s="5" t="s">
        <v>360</v>
      </c>
      <c r="G78" s="14" t="s">
        <v>212</v>
      </c>
      <c r="H78" s="6" t="s">
        <v>213</v>
      </c>
      <c r="I78" s="6" t="s">
        <v>214</v>
      </c>
      <c r="J78" s="6" t="s">
        <v>354</v>
      </c>
      <c r="K78" s="19">
        <v>23000</v>
      </c>
      <c r="L78" s="19">
        <v>16820.004559999998</v>
      </c>
      <c r="M78" s="7" t="s">
        <v>10</v>
      </c>
      <c r="N78" s="7" t="s">
        <v>10</v>
      </c>
      <c r="O78" s="7" t="s">
        <v>383</v>
      </c>
      <c r="P78" s="7" t="s">
        <v>10</v>
      </c>
      <c r="Q78" s="7" t="s">
        <v>10</v>
      </c>
      <c r="R78" s="7" t="s">
        <v>383</v>
      </c>
      <c r="S78" s="19">
        <f t="shared" si="4"/>
        <v>30666.666666666664</v>
      </c>
      <c r="T78" s="7" t="s">
        <v>3</v>
      </c>
      <c r="U78" s="19">
        <v>68</v>
      </c>
      <c r="V78" s="7" t="s">
        <v>387</v>
      </c>
      <c r="W78" s="19">
        <f t="shared" si="5"/>
        <v>3833.333333333333</v>
      </c>
      <c r="X78" s="7" t="s">
        <v>386</v>
      </c>
      <c r="Y78" s="7" t="s">
        <v>10</v>
      </c>
      <c r="Z78" s="7" t="s">
        <v>383</v>
      </c>
      <c r="AA78" s="7" t="s">
        <v>10</v>
      </c>
      <c r="AB78" s="7" t="s">
        <v>383</v>
      </c>
      <c r="AC78" s="7" t="s">
        <v>10</v>
      </c>
      <c r="AD78" s="7" t="s">
        <v>383</v>
      </c>
      <c r="AE78" s="19">
        <v>15333.33</v>
      </c>
      <c r="AF78" s="7" t="s">
        <v>3</v>
      </c>
      <c r="AG78" s="19">
        <v>0</v>
      </c>
      <c r="AH78" s="7" t="s">
        <v>3</v>
      </c>
      <c r="AI78" s="7" t="s">
        <v>10</v>
      </c>
      <c r="AJ78" s="7" t="s">
        <v>383</v>
      </c>
      <c r="AK78" s="19">
        <f t="shared" si="6"/>
        <v>1424.2800000000002</v>
      </c>
      <c r="AL78" s="7" t="s">
        <v>387</v>
      </c>
      <c r="AM78" s="19">
        <f t="shared" si="7"/>
        <v>2191.2000000000003</v>
      </c>
      <c r="AN78" s="7" t="s">
        <v>4</v>
      </c>
      <c r="AO78" s="19">
        <v>600</v>
      </c>
      <c r="AP78" s="7" t="s">
        <v>3</v>
      </c>
      <c r="AQ78" s="7" t="s">
        <v>10</v>
      </c>
      <c r="AR78" s="7" t="s">
        <v>383</v>
      </c>
      <c r="AS78" s="7" t="s">
        <v>10</v>
      </c>
    </row>
    <row r="79" spans="1:45" s="8" customFormat="1" ht="22.5" customHeight="1">
      <c r="A79" s="17"/>
      <c r="B79" s="4" t="s">
        <v>5</v>
      </c>
      <c r="C79" s="4">
        <v>6</v>
      </c>
      <c r="D79" s="12" t="s">
        <v>115</v>
      </c>
      <c r="E79" s="13" t="s">
        <v>114</v>
      </c>
      <c r="F79" s="5" t="s">
        <v>358</v>
      </c>
      <c r="G79" s="14" t="s">
        <v>215</v>
      </c>
      <c r="H79" s="6" t="s">
        <v>216</v>
      </c>
      <c r="I79" s="6" t="s">
        <v>217</v>
      </c>
      <c r="J79" s="6" t="s">
        <v>354</v>
      </c>
      <c r="K79" s="19">
        <v>23000</v>
      </c>
      <c r="L79" s="19">
        <v>16820</v>
      </c>
      <c r="M79" s="7" t="s">
        <v>10</v>
      </c>
      <c r="N79" s="7" t="s">
        <v>10</v>
      </c>
      <c r="O79" s="7" t="s">
        <v>383</v>
      </c>
      <c r="P79" s="7" t="s">
        <v>10</v>
      </c>
      <c r="Q79" s="7" t="s">
        <v>10</v>
      </c>
      <c r="R79" s="7" t="s">
        <v>383</v>
      </c>
      <c r="S79" s="19">
        <f t="shared" si="4"/>
        <v>30666.666666666664</v>
      </c>
      <c r="T79" s="7" t="s">
        <v>3</v>
      </c>
      <c r="U79" s="19">
        <v>0</v>
      </c>
      <c r="V79" s="7" t="s">
        <v>387</v>
      </c>
      <c r="W79" s="19">
        <f t="shared" si="5"/>
        <v>3833.333333333333</v>
      </c>
      <c r="X79" s="7" t="s">
        <v>386</v>
      </c>
      <c r="Y79" s="7" t="s">
        <v>10</v>
      </c>
      <c r="Z79" s="7" t="s">
        <v>383</v>
      </c>
      <c r="AA79" s="7" t="s">
        <v>10</v>
      </c>
      <c r="AB79" s="7" t="s">
        <v>383</v>
      </c>
      <c r="AC79" s="7" t="s">
        <v>10</v>
      </c>
      <c r="AD79" s="7" t="s">
        <v>383</v>
      </c>
      <c r="AE79" s="19">
        <v>0</v>
      </c>
      <c r="AF79" s="7" t="s">
        <v>3</v>
      </c>
      <c r="AG79" s="19">
        <v>0</v>
      </c>
      <c r="AH79" s="7" t="s">
        <v>3</v>
      </c>
      <c r="AI79" s="7" t="s">
        <v>10</v>
      </c>
      <c r="AJ79" s="7" t="s">
        <v>383</v>
      </c>
      <c r="AK79" s="19">
        <f t="shared" si="6"/>
        <v>1424.2800000000002</v>
      </c>
      <c r="AL79" s="7" t="s">
        <v>387</v>
      </c>
      <c r="AM79" s="19">
        <f t="shared" si="7"/>
        <v>2191.2000000000003</v>
      </c>
      <c r="AN79" s="7" t="s">
        <v>4</v>
      </c>
      <c r="AO79" s="19">
        <v>600</v>
      </c>
      <c r="AP79" s="7" t="s">
        <v>3</v>
      </c>
      <c r="AQ79" s="7" t="s">
        <v>10</v>
      </c>
      <c r="AR79" s="7" t="s">
        <v>383</v>
      </c>
      <c r="AS79" s="7" t="s">
        <v>10</v>
      </c>
    </row>
    <row r="80" spans="1:45" s="8" customFormat="1" ht="22.5" customHeight="1">
      <c r="A80" s="17"/>
      <c r="B80" s="4" t="s">
        <v>5</v>
      </c>
      <c r="C80" s="4">
        <v>6</v>
      </c>
      <c r="D80" s="12" t="s">
        <v>432</v>
      </c>
      <c r="E80" s="13" t="s">
        <v>131</v>
      </c>
      <c r="F80" s="5" t="s">
        <v>356</v>
      </c>
      <c r="G80" s="14" t="s">
        <v>433</v>
      </c>
      <c r="H80" s="6" t="s">
        <v>217</v>
      </c>
      <c r="I80" s="6" t="s">
        <v>218</v>
      </c>
      <c r="J80" s="6" t="s">
        <v>354</v>
      </c>
      <c r="K80" s="19">
        <v>23000</v>
      </c>
      <c r="L80" s="19">
        <v>16820.004559999998</v>
      </c>
      <c r="M80" s="7" t="s">
        <v>10</v>
      </c>
      <c r="N80" s="7" t="s">
        <v>10</v>
      </c>
      <c r="O80" s="7" t="s">
        <v>383</v>
      </c>
      <c r="P80" s="7" t="s">
        <v>10</v>
      </c>
      <c r="Q80" s="7" t="s">
        <v>10</v>
      </c>
      <c r="R80" s="7" t="s">
        <v>383</v>
      </c>
      <c r="S80" s="19">
        <f t="shared" si="4"/>
        <v>30666.666666666664</v>
      </c>
      <c r="T80" s="7" t="s">
        <v>3</v>
      </c>
      <c r="U80" s="19">
        <v>0</v>
      </c>
      <c r="V80" s="7" t="s">
        <v>387</v>
      </c>
      <c r="W80" s="19">
        <f t="shared" si="5"/>
        <v>3833.333333333333</v>
      </c>
      <c r="X80" s="7" t="s">
        <v>386</v>
      </c>
      <c r="Y80" s="7" t="s">
        <v>10</v>
      </c>
      <c r="Z80" s="7" t="s">
        <v>383</v>
      </c>
      <c r="AA80" s="7" t="s">
        <v>10</v>
      </c>
      <c r="AB80" s="7" t="s">
        <v>383</v>
      </c>
      <c r="AC80" s="7" t="s">
        <v>10</v>
      </c>
      <c r="AD80" s="7" t="s">
        <v>383</v>
      </c>
      <c r="AE80" s="19">
        <v>0</v>
      </c>
      <c r="AF80" s="7" t="s">
        <v>3</v>
      </c>
      <c r="AG80" s="19">
        <v>0</v>
      </c>
      <c r="AH80" s="7" t="s">
        <v>3</v>
      </c>
      <c r="AI80" s="7" t="s">
        <v>10</v>
      </c>
      <c r="AJ80" s="7" t="s">
        <v>383</v>
      </c>
      <c r="AK80" s="19">
        <f t="shared" si="6"/>
        <v>1424.2800000000002</v>
      </c>
      <c r="AL80" s="7" t="s">
        <v>387</v>
      </c>
      <c r="AM80" s="19">
        <f t="shared" si="7"/>
        <v>2191.2000000000003</v>
      </c>
      <c r="AN80" s="7" t="s">
        <v>4</v>
      </c>
      <c r="AO80" s="19">
        <v>600</v>
      </c>
      <c r="AP80" s="7" t="s">
        <v>3</v>
      </c>
      <c r="AQ80" s="7" t="s">
        <v>10</v>
      </c>
      <c r="AR80" s="7" t="s">
        <v>383</v>
      </c>
      <c r="AS80" s="7" t="s">
        <v>10</v>
      </c>
    </row>
    <row r="81" spans="1:45" s="11" customFormat="1" ht="22.5" customHeight="1">
      <c r="A81" s="17"/>
      <c r="B81" s="4" t="s">
        <v>5</v>
      </c>
      <c r="C81" s="4">
        <v>6</v>
      </c>
      <c r="D81" s="12" t="s">
        <v>131</v>
      </c>
      <c r="E81" s="13" t="s">
        <v>114</v>
      </c>
      <c r="F81" s="9" t="s">
        <v>355</v>
      </c>
      <c r="G81" s="14" t="s">
        <v>219</v>
      </c>
      <c r="H81" s="6" t="s">
        <v>220</v>
      </c>
      <c r="I81" s="6" t="s">
        <v>221</v>
      </c>
      <c r="J81" s="6" t="s">
        <v>353</v>
      </c>
      <c r="K81" s="19">
        <v>23000</v>
      </c>
      <c r="L81" s="19">
        <v>16820.004559999998</v>
      </c>
      <c r="M81" s="7" t="s">
        <v>10</v>
      </c>
      <c r="N81" s="7" t="s">
        <v>10</v>
      </c>
      <c r="O81" s="7" t="s">
        <v>383</v>
      </c>
      <c r="P81" s="7" t="s">
        <v>10</v>
      </c>
      <c r="Q81" s="7" t="s">
        <v>10</v>
      </c>
      <c r="R81" s="7" t="s">
        <v>383</v>
      </c>
      <c r="S81" s="19">
        <f t="shared" si="4"/>
        <v>30666.666666666664</v>
      </c>
      <c r="T81" s="7" t="s">
        <v>3</v>
      </c>
      <c r="U81" s="19">
        <v>0</v>
      </c>
      <c r="V81" s="7" t="s">
        <v>387</v>
      </c>
      <c r="W81" s="19">
        <f t="shared" si="5"/>
        <v>3833.333333333333</v>
      </c>
      <c r="X81" s="7" t="s">
        <v>386</v>
      </c>
      <c r="Y81" s="7" t="s">
        <v>10</v>
      </c>
      <c r="Z81" s="7" t="s">
        <v>383</v>
      </c>
      <c r="AA81" s="7" t="s">
        <v>10</v>
      </c>
      <c r="AB81" s="7" t="s">
        <v>383</v>
      </c>
      <c r="AC81" s="7" t="s">
        <v>10</v>
      </c>
      <c r="AD81" s="7" t="s">
        <v>383</v>
      </c>
      <c r="AE81" s="19">
        <v>0</v>
      </c>
      <c r="AF81" s="7" t="s">
        <v>3</v>
      </c>
      <c r="AG81" s="19">
        <v>0</v>
      </c>
      <c r="AH81" s="7" t="s">
        <v>3</v>
      </c>
      <c r="AI81" s="7" t="s">
        <v>10</v>
      </c>
      <c r="AJ81" s="7" t="s">
        <v>383</v>
      </c>
      <c r="AK81" s="19">
        <f t="shared" si="6"/>
        <v>1424.2800000000002</v>
      </c>
      <c r="AL81" s="7" t="s">
        <v>387</v>
      </c>
      <c r="AM81" s="19">
        <f t="shared" si="7"/>
        <v>2191.2000000000003</v>
      </c>
      <c r="AN81" s="7" t="s">
        <v>4</v>
      </c>
      <c r="AO81" s="19">
        <v>600</v>
      </c>
      <c r="AP81" s="7" t="s">
        <v>3</v>
      </c>
      <c r="AQ81" s="7" t="s">
        <v>10</v>
      </c>
      <c r="AR81" s="7" t="s">
        <v>383</v>
      </c>
      <c r="AS81" s="7" t="s">
        <v>10</v>
      </c>
    </row>
    <row r="82" spans="1:45" s="8" customFormat="1" ht="22.5" customHeight="1">
      <c r="A82" s="17"/>
      <c r="B82" s="4" t="s">
        <v>5</v>
      </c>
      <c r="C82" s="4">
        <v>6</v>
      </c>
      <c r="D82" s="12" t="s">
        <v>115</v>
      </c>
      <c r="E82" s="13" t="s">
        <v>114</v>
      </c>
      <c r="F82" s="6" t="s">
        <v>358</v>
      </c>
      <c r="G82" s="14" t="s">
        <v>222</v>
      </c>
      <c r="H82" s="6" t="s">
        <v>67</v>
      </c>
      <c r="I82" s="6" t="s">
        <v>100</v>
      </c>
      <c r="J82" s="6" t="s">
        <v>354</v>
      </c>
      <c r="K82" s="19">
        <v>23000</v>
      </c>
      <c r="L82" s="19">
        <v>16820.004559999998</v>
      </c>
      <c r="M82" s="7" t="s">
        <v>10</v>
      </c>
      <c r="N82" s="7" t="s">
        <v>10</v>
      </c>
      <c r="O82" s="7" t="s">
        <v>383</v>
      </c>
      <c r="P82" s="7" t="s">
        <v>10</v>
      </c>
      <c r="Q82" s="7" t="s">
        <v>10</v>
      </c>
      <c r="R82" s="7" t="s">
        <v>383</v>
      </c>
      <c r="S82" s="19">
        <f t="shared" si="4"/>
        <v>30666.666666666664</v>
      </c>
      <c r="T82" s="7" t="s">
        <v>3</v>
      </c>
      <c r="U82" s="19">
        <v>0</v>
      </c>
      <c r="V82" s="7" t="s">
        <v>387</v>
      </c>
      <c r="W82" s="19">
        <f t="shared" si="5"/>
        <v>3833.333333333333</v>
      </c>
      <c r="X82" s="7" t="s">
        <v>386</v>
      </c>
      <c r="Y82" s="7" t="s">
        <v>10</v>
      </c>
      <c r="Z82" s="7" t="s">
        <v>383</v>
      </c>
      <c r="AA82" s="7" t="s">
        <v>10</v>
      </c>
      <c r="AB82" s="7" t="s">
        <v>383</v>
      </c>
      <c r="AC82" s="7" t="s">
        <v>10</v>
      </c>
      <c r="AD82" s="7" t="s">
        <v>383</v>
      </c>
      <c r="AE82" s="19">
        <v>0</v>
      </c>
      <c r="AF82" s="7" t="s">
        <v>3</v>
      </c>
      <c r="AG82" s="19">
        <v>0</v>
      </c>
      <c r="AH82" s="7" t="s">
        <v>3</v>
      </c>
      <c r="AI82" s="7" t="s">
        <v>10</v>
      </c>
      <c r="AJ82" s="7" t="s">
        <v>383</v>
      </c>
      <c r="AK82" s="19">
        <f t="shared" si="6"/>
        <v>1424.2800000000002</v>
      </c>
      <c r="AL82" s="7" t="s">
        <v>387</v>
      </c>
      <c r="AM82" s="19">
        <f t="shared" si="7"/>
        <v>2191.2000000000003</v>
      </c>
      <c r="AN82" s="7" t="s">
        <v>4</v>
      </c>
      <c r="AO82" s="19">
        <v>600</v>
      </c>
      <c r="AP82" s="7" t="s">
        <v>3</v>
      </c>
      <c r="AQ82" s="7" t="s">
        <v>10</v>
      </c>
      <c r="AR82" s="7" t="s">
        <v>383</v>
      </c>
      <c r="AS82" s="7" t="s">
        <v>10</v>
      </c>
    </row>
    <row r="83" spans="1:45" s="8" customFormat="1" ht="28.5">
      <c r="A83" s="17"/>
      <c r="B83" s="4" t="s">
        <v>5</v>
      </c>
      <c r="C83" s="4">
        <v>6</v>
      </c>
      <c r="D83" s="12" t="s">
        <v>223</v>
      </c>
      <c r="E83" s="13" t="s">
        <v>114</v>
      </c>
      <c r="F83" s="9" t="s">
        <v>472</v>
      </c>
      <c r="G83" s="14" t="s">
        <v>224</v>
      </c>
      <c r="H83" s="6" t="s">
        <v>176</v>
      </c>
      <c r="I83" s="6" t="s">
        <v>225</v>
      </c>
      <c r="J83" s="6" t="s">
        <v>354</v>
      </c>
      <c r="K83" s="19">
        <v>22500</v>
      </c>
      <c r="L83" s="19">
        <v>16437.60456</v>
      </c>
      <c r="M83" s="7" t="s">
        <v>10</v>
      </c>
      <c r="N83" s="7" t="s">
        <v>10</v>
      </c>
      <c r="O83" s="7" t="s">
        <v>383</v>
      </c>
      <c r="P83" s="7" t="s">
        <v>10</v>
      </c>
      <c r="Q83" s="7" t="s">
        <v>10</v>
      </c>
      <c r="R83" s="7" t="s">
        <v>383</v>
      </c>
      <c r="S83" s="19">
        <f t="shared" si="4"/>
        <v>30000</v>
      </c>
      <c r="T83" s="7" t="s">
        <v>3</v>
      </c>
      <c r="U83" s="19">
        <v>0</v>
      </c>
      <c r="V83" s="7" t="s">
        <v>387</v>
      </c>
      <c r="W83" s="19">
        <f t="shared" si="5"/>
        <v>3750</v>
      </c>
      <c r="X83" s="7" t="s">
        <v>386</v>
      </c>
      <c r="Y83" s="7" t="s">
        <v>10</v>
      </c>
      <c r="Z83" s="7" t="s">
        <v>383</v>
      </c>
      <c r="AA83" s="7" t="s">
        <v>10</v>
      </c>
      <c r="AB83" s="7" t="s">
        <v>383</v>
      </c>
      <c r="AC83" s="7" t="s">
        <v>10</v>
      </c>
      <c r="AD83" s="7" t="s">
        <v>383</v>
      </c>
      <c r="AE83" s="19">
        <v>0</v>
      </c>
      <c r="AF83" s="7" t="s">
        <v>3</v>
      </c>
      <c r="AG83" s="19">
        <v>0</v>
      </c>
      <c r="AH83" s="7" t="s">
        <v>3</v>
      </c>
      <c r="AI83" s="7" t="s">
        <v>10</v>
      </c>
      <c r="AJ83" s="7" t="s">
        <v>383</v>
      </c>
      <c r="AK83" s="19">
        <f t="shared" si="6"/>
        <v>1424.2800000000002</v>
      </c>
      <c r="AL83" s="7" t="s">
        <v>387</v>
      </c>
      <c r="AM83" s="19">
        <f t="shared" si="7"/>
        <v>2191.2000000000003</v>
      </c>
      <c r="AN83" s="7" t="s">
        <v>4</v>
      </c>
      <c r="AO83" s="19">
        <v>600</v>
      </c>
      <c r="AP83" s="7" t="s">
        <v>3</v>
      </c>
      <c r="AQ83" s="7" t="s">
        <v>10</v>
      </c>
      <c r="AR83" s="7" t="s">
        <v>383</v>
      </c>
      <c r="AS83" s="7" t="s">
        <v>10</v>
      </c>
    </row>
    <row r="84" spans="1:45" s="11" customFormat="1" ht="22.5" customHeight="1">
      <c r="A84" s="17"/>
      <c r="B84" s="4" t="s">
        <v>5</v>
      </c>
      <c r="C84" s="4">
        <v>6</v>
      </c>
      <c r="D84" s="12" t="s">
        <v>131</v>
      </c>
      <c r="E84" s="13" t="s">
        <v>131</v>
      </c>
      <c r="F84" s="9" t="s">
        <v>356</v>
      </c>
      <c r="G84" s="14" t="s">
        <v>226</v>
      </c>
      <c r="H84" s="6" t="s">
        <v>53</v>
      </c>
      <c r="I84" s="6" t="s">
        <v>227</v>
      </c>
      <c r="J84" s="6" t="s">
        <v>353</v>
      </c>
      <c r="K84" s="19">
        <v>21960</v>
      </c>
      <c r="L84" s="19">
        <v>16024.612559999998</v>
      </c>
      <c r="M84" s="7" t="s">
        <v>10</v>
      </c>
      <c r="N84" s="7" t="s">
        <v>10</v>
      </c>
      <c r="O84" s="7" t="s">
        <v>383</v>
      </c>
      <c r="P84" s="7" t="s">
        <v>10</v>
      </c>
      <c r="Q84" s="7" t="s">
        <v>10</v>
      </c>
      <c r="R84" s="7" t="s">
        <v>383</v>
      </c>
      <c r="S84" s="19">
        <f t="shared" si="4"/>
        <v>29280</v>
      </c>
      <c r="T84" s="7" t="s">
        <v>3</v>
      </c>
      <c r="U84" s="19">
        <v>0</v>
      </c>
      <c r="V84" s="7" t="s">
        <v>387</v>
      </c>
      <c r="W84" s="19">
        <f t="shared" si="5"/>
        <v>3660</v>
      </c>
      <c r="X84" s="7" t="s">
        <v>386</v>
      </c>
      <c r="Y84" s="7" t="s">
        <v>10</v>
      </c>
      <c r="Z84" s="7" t="s">
        <v>383</v>
      </c>
      <c r="AA84" s="7" t="s">
        <v>10</v>
      </c>
      <c r="AB84" s="7" t="s">
        <v>383</v>
      </c>
      <c r="AC84" s="7" t="s">
        <v>10</v>
      </c>
      <c r="AD84" s="7" t="s">
        <v>383</v>
      </c>
      <c r="AE84" s="19">
        <v>0</v>
      </c>
      <c r="AF84" s="7" t="s">
        <v>3</v>
      </c>
      <c r="AG84" s="19">
        <v>0</v>
      </c>
      <c r="AH84" s="7" t="s">
        <v>3</v>
      </c>
      <c r="AI84" s="7" t="s">
        <v>10</v>
      </c>
      <c r="AJ84" s="7" t="s">
        <v>383</v>
      </c>
      <c r="AK84" s="19">
        <f t="shared" si="6"/>
        <v>1424.2800000000002</v>
      </c>
      <c r="AL84" s="7" t="s">
        <v>387</v>
      </c>
      <c r="AM84" s="19">
        <f t="shared" si="7"/>
        <v>2191.2000000000003</v>
      </c>
      <c r="AN84" s="7" t="s">
        <v>4</v>
      </c>
      <c r="AO84" s="19">
        <v>600</v>
      </c>
      <c r="AP84" s="7" t="s">
        <v>3</v>
      </c>
      <c r="AQ84" s="7" t="s">
        <v>10</v>
      </c>
      <c r="AR84" s="7" t="s">
        <v>383</v>
      </c>
      <c r="AS84" s="7" t="s">
        <v>10</v>
      </c>
    </row>
    <row r="85" spans="1:45" s="11" customFormat="1" ht="22.5" customHeight="1">
      <c r="A85" s="17"/>
      <c r="B85" s="4" t="s">
        <v>5</v>
      </c>
      <c r="C85" s="4">
        <v>6</v>
      </c>
      <c r="D85" s="12" t="s">
        <v>131</v>
      </c>
      <c r="E85" s="13" t="s">
        <v>114</v>
      </c>
      <c r="F85" s="9" t="s">
        <v>357</v>
      </c>
      <c r="G85" s="14" t="s">
        <v>228</v>
      </c>
      <c r="H85" s="6" t="s">
        <v>229</v>
      </c>
      <c r="I85" s="6" t="s">
        <v>230</v>
      </c>
      <c r="J85" s="6" t="s">
        <v>353</v>
      </c>
      <c r="K85" s="19">
        <v>21900</v>
      </c>
      <c r="L85" s="19">
        <v>15979.99956</v>
      </c>
      <c r="M85" s="7" t="s">
        <v>10</v>
      </c>
      <c r="N85" s="7" t="s">
        <v>10</v>
      </c>
      <c r="O85" s="7" t="s">
        <v>383</v>
      </c>
      <c r="P85" s="7" t="s">
        <v>10</v>
      </c>
      <c r="Q85" s="7" t="s">
        <v>10</v>
      </c>
      <c r="R85" s="7" t="s">
        <v>383</v>
      </c>
      <c r="S85" s="19">
        <f t="shared" si="4"/>
        <v>29200</v>
      </c>
      <c r="T85" s="7" t="s">
        <v>3</v>
      </c>
      <c r="U85" s="19">
        <v>23</v>
      </c>
      <c r="V85" s="7" t="s">
        <v>387</v>
      </c>
      <c r="W85" s="19">
        <f t="shared" si="5"/>
        <v>3650</v>
      </c>
      <c r="X85" s="7" t="s">
        <v>386</v>
      </c>
      <c r="Y85" s="7" t="s">
        <v>10</v>
      </c>
      <c r="Z85" s="7" t="s">
        <v>383</v>
      </c>
      <c r="AA85" s="7" t="s">
        <v>10</v>
      </c>
      <c r="AB85" s="7" t="s">
        <v>383</v>
      </c>
      <c r="AC85" s="7" t="s">
        <v>10</v>
      </c>
      <c r="AD85" s="7" t="s">
        <v>383</v>
      </c>
      <c r="AE85" s="19">
        <v>10950</v>
      </c>
      <c r="AF85" s="7" t="s">
        <v>3</v>
      </c>
      <c r="AG85" s="19">
        <v>0</v>
      </c>
      <c r="AH85" s="7" t="s">
        <v>3</v>
      </c>
      <c r="AI85" s="7" t="s">
        <v>10</v>
      </c>
      <c r="AJ85" s="7" t="s">
        <v>383</v>
      </c>
      <c r="AK85" s="19">
        <f t="shared" si="6"/>
        <v>1423.5</v>
      </c>
      <c r="AL85" s="7" t="s">
        <v>387</v>
      </c>
      <c r="AM85" s="19">
        <f t="shared" si="7"/>
        <v>2191.2000000000003</v>
      </c>
      <c r="AN85" s="7" t="s">
        <v>4</v>
      </c>
      <c r="AO85" s="19">
        <v>600</v>
      </c>
      <c r="AP85" s="7" t="s">
        <v>3</v>
      </c>
      <c r="AQ85" s="7" t="s">
        <v>10</v>
      </c>
      <c r="AR85" s="7" t="s">
        <v>383</v>
      </c>
      <c r="AS85" s="7" t="s">
        <v>10</v>
      </c>
    </row>
    <row r="86" spans="1:45" s="8" customFormat="1" ht="28.5">
      <c r="A86" s="17"/>
      <c r="B86" s="4" t="s">
        <v>5</v>
      </c>
      <c r="C86" s="4">
        <v>6</v>
      </c>
      <c r="D86" s="12" t="s">
        <v>463</v>
      </c>
      <c r="E86" s="13" t="s">
        <v>131</v>
      </c>
      <c r="F86" s="9" t="s">
        <v>472</v>
      </c>
      <c r="G86" s="14" t="s">
        <v>231</v>
      </c>
      <c r="H86" s="6" t="s">
        <v>434</v>
      </c>
      <c r="I86" s="6" t="s">
        <v>435</v>
      </c>
      <c r="J86" s="6" t="s">
        <v>354</v>
      </c>
      <c r="K86" s="19">
        <v>21600</v>
      </c>
      <c r="L86" s="19">
        <v>15782.434560000002</v>
      </c>
      <c r="M86" s="7" t="s">
        <v>10</v>
      </c>
      <c r="N86" s="7" t="s">
        <v>10</v>
      </c>
      <c r="O86" s="7" t="s">
        <v>383</v>
      </c>
      <c r="P86" s="7" t="s">
        <v>10</v>
      </c>
      <c r="Q86" s="7" t="s">
        <v>10</v>
      </c>
      <c r="R86" s="7" t="s">
        <v>383</v>
      </c>
      <c r="S86" s="19">
        <f t="shared" si="4"/>
        <v>28800</v>
      </c>
      <c r="T86" s="7" t="s">
        <v>3</v>
      </c>
      <c r="U86" s="19">
        <v>23</v>
      </c>
      <c r="V86" s="7" t="s">
        <v>387</v>
      </c>
      <c r="W86" s="19">
        <f t="shared" si="5"/>
        <v>3600</v>
      </c>
      <c r="X86" s="7" t="s">
        <v>386</v>
      </c>
      <c r="Y86" s="7" t="s">
        <v>10</v>
      </c>
      <c r="Z86" s="7" t="s">
        <v>383</v>
      </c>
      <c r="AA86" s="7" t="s">
        <v>10</v>
      </c>
      <c r="AB86" s="7" t="s">
        <v>383</v>
      </c>
      <c r="AC86" s="7" t="s">
        <v>10</v>
      </c>
      <c r="AD86" s="7" t="s">
        <v>383</v>
      </c>
      <c r="AE86" s="19">
        <v>10800</v>
      </c>
      <c r="AF86" s="7" t="s">
        <v>3</v>
      </c>
      <c r="AG86" s="19">
        <v>0</v>
      </c>
      <c r="AH86" s="7" t="s">
        <v>3</v>
      </c>
      <c r="AI86" s="7" t="s">
        <v>10</v>
      </c>
      <c r="AJ86" s="7" t="s">
        <v>383</v>
      </c>
      <c r="AK86" s="19">
        <f t="shared" si="6"/>
        <v>1404</v>
      </c>
      <c r="AL86" s="7" t="s">
        <v>387</v>
      </c>
      <c r="AM86" s="19">
        <f t="shared" si="7"/>
        <v>2191.2000000000003</v>
      </c>
      <c r="AN86" s="7" t="s">
        <v>4</v>
      </c>
      <c r="AO86" s="19">
        <v>600</v>
      </c>
      <c r="AP86" s="7" t="s">
        <v>3</v>
      </c>
      <c r="AQ86" s="7" t="s">
        <v>10</v>
      </c>
      <c r="AR86" s="7" t="s">
        <v>383</v>
      </c>
      <c r="AS86" s="7" t="s">
        <v>10</v>
      </c>
    </row>
    <row r="87" spans="1:45" s="8" customFormat="1" ht="22.5" customHeight="1">
      <c r="A87" s="17"/>
      <c r="B87" s="4" t="s">
        <v>5</v>
      </c>
      <c r="C87" s="4">
        <v>6</v>
      </c>
      <c r="D87" s="12" t="s">
        <v>115</v>
      </c>
      <c r="E87" s="13" t="s">
        <v>131</v>
      </c>
      <c r="F87" s="9" t="s">
        <v>358</v>
      </c>
      <c r="G87" s="14" t="s">
        <v>232</v>
      </c>
      <c r="H87" s="6" t="s">
        <v>233</v>
      </c>
      <c r="I87" s="6" t="s">
        <v>86</v>
      </c>
      <c r="J87" s="6" t="s">
        <v>354</v>
      </c>
      <c r="K87" s="19">
        <v>20000</v>
      </c>
      <c r="L87" s="19">
        <v>14712.12</v>
      </c>
      <c r="M87" s="7" t="s">
        <v>10</v>
      </c>
      <c r="N87" s="7" t="s">
        <v>10</v>
      </c>
      <c r="O87" s="7" t="s">
        <v>383</v>
      </c>
      <c r="P87" s="7" t="s">
        <v>10</v>
      </c>
      <c r="Q87" s="7" t="s">
        <v>10</v>
      </c>
      <c r="R87" s="7" t="s">
        <v>383</v>
      </c>
      <c r="S87" s="19">
        <f t="shared" si="4"/>
        <v>26666.666666666664</v>
      </c>
      <c r="T87" s="7" t="s">
        <v>3</v>
      </c>
      <c r="U87" s="19">
        <v>0</v>
      </c>
      <c r="V87" s="7" t="s">
        <v>387</v>
      </c>
      <c r="W87" s="19">
        <f t="shared" si="5"/>
        <v>3333.333333333333</v>
      </c>
      <c r="X87" s="7" t="s">
        <v>386</v>
      </c>
      <c r="Y87" s="7" t="s">
        <v>10</v>
      </c>
      <c r="Z87" s="7" t="s">
        <v>383</v>
      </c>
      <c r="AA87" s="7" t="s">
        <v>10</v>
      </c>
      <c r="AB87" s="7" t="s">
        <v>383</v>
      </c>
      <c r="AC87" s="7" t="s">
        <v>10</v>
      </c>
      <c r="AD87" s="7" t="s">
        <v>383</v>
      </c>
      <c r="AE87" s="19">
        <v>0</v>
      </c>
      <c r="AF87" s="7" t="s">
        <v>3</v>
      </c>
      <c r="AG87" s="19">
        <v>0</v>
      </c>
      <c r="AH87" s="7" t="s">
        <v>3</v>
      </c>
      <c r="AI87" s="7" t="s">
        <v>10</v>
      </c>
      <c r="AJ87" s="7" t="s">
        <v>383</v>
      </c>
      <c r="AK87" s="19">
        <f t="shared" si="6"/>
        <v>1300</v>
      </c>
      <c r="AL87" s="7" t="s">
        <v>387</v>
      </c>
      <c r="AM87" s="19">
        <f t="shared" si="7"/>
        <v>2191.2000000000003</v>
      </c>
      <c r="AN87" s="7" t="s">
        <v>4</v>
      </c>
      <c r="AO87" s="19">
        <v>600</v>
      </c>
      <c r="AP87" s="7" t="s">
        <v>3</v>
      </c>
      <c r="AQ87" s="7" t="s">
        <v>10</v>
      </c>
      <c r="AR87" s="7" t="s">
        <v>383</v>
      </c>
      <c r="AS87" s="7" t="s">
        <v>10</v>
      </c>
    </row>
    <row r="88" spans="1:45" s="8" customFormat="1" ht="22.5" customHeight="1">
      <c r="A88" s="17"/>
      <c r="B88" s="4" t="s">
        <v>5</v>
      </c>
      <c r="C88" s="4">
        <v>4</v>
      </c>
      <c r="D88" s="12" t="s">
        <v>239</v>
      </c>
      <c r="E88" s="13" t="s">
        <v>239</v>
      </c>
      <c r="F88" s="5" t="s">
        <v>356</v>
      </c>
      <c r="G88" s="14" t="s">
        <v>240</v>
      </c>
      <c r="H88" s="6" t="s">
        <v>241</v>
      </c>
      <c r="I88" s="6" t="s">
        <v>242</v>
      </c>
      <c r="J88" s="6" t="s">
        <v>354</v>
      </c>
      <c r="K88" s="19">
        <v>28600</v>
      </c>
      <c r="L88" s="19">
        <v>21102.884559999999</v>
      </c>
      <c r="M88" s="7" t="s">
        <v>10</v>
      </c>
      <c r="N88" s="7" t="s">
        <v>10</v>
      </c>
      <c r="O88" s="7" t="s">
        <v>383</v>
      </c>
      <c r="P88" s="7" t="s">
        <v>10</v>
      </c>
      <c r="Q88" s="7" t="s">
        <v>10</v>
      </c>
      <c r="R88" s="7" t="s">
        <v>383</v>
      </c>
      <c r="S88" s="19">
        <f t="shared" si="4"/>
        <v>38133.333333333336</v>
      </c>
      <c r="T88" s="7" t="s">
        <v>3</v>
      </c>
      <c r="U88" s="19">
        <v>54.5</v>
      </c>
      <c r="V88" s="7" t="s">
        <v>387</v>
      </c>
      <c r="W88" s="19">
        <f t="shared" si="5"/>
        <v>4766.666666666667</v>
      </c>
      <c r="X88" s="7" t="s">
        <v>386</v>
      </c>
      <c r="Y88" s="7" t="s">
        <v>10</v>
      </c>
      <c r="Z88" s="7" t="s">
        <v>383</v>
      </c>
      <c r="AA88" s="7" t="s">
        <v>10</v>
      </c>
      <c r="AB88" s="7" t="s">
        <v>383</v>
      </c>
      <c r="AC88" s="7" t="s">
        <v>10</v>
      </c>
      <c r="AD88" s="7" t="s">
        <v>383</v>
      </c>
      <c r="AE88" s="19">
        <v>28600</v>
      </c>
      <c r="AF88" s="7" t="s">
        <v>3</v>
      </c>
      <c r="AG88" s="19">
        <v>9350</v>
      </c>
      <c r="AH88" s="7" t="s">
        <v>3</v>
      </c>
      <c r="AI88" s="7" t="s">
        <v>10</v>
      </c>
      <c r="AJ88" s="7" t="s">
        <v>383</v>
      </c>
      <c r="AK88" s="19">
        <f t="shared" si="6"/>
        <v>1424.2800000000002</v>
      </c>
      <c r="AL88" s="7" t="s">
        <v>387</v>
      </c>
      <c r="AM88" s="19">
        <f t="shared" si="7"/>
        <v>2191.2000000000003</v>
      </c>
      <c r="AN88" s="7" t="s">
        <v>4</v>
      </c>
      <c r="AO88" s="19">
        <v>600</v>
      </c>
      <c r="AP88" s="7" t="s">
        <v>3</v>
      </c>
      <c r="AQ88" s="7" t="s">
        <v>10</v>
      </c>
      <c r="AR88" s="7" t="s">
        <v>383</v>
      </c>
      <c r="AS88" s="7" t="s">
        <v>10</v>
      </c>
    </row>
    <row r="89" spans="1:45" s="8" customFormat="1" ht="22.5" customHeight="1">
      <c r="A89" s="17"/>
      <c r="B89" s="4" t="s">
        <v>5</v>
      </c>
      <c r="C89" s="4">
        <v>4</v>
      </c>
      <c r="D89" s="12" t="s">
        <v>244</v>
      </c>
      <c r="E89" s="13" t="s">
        <v>243</v>
      </c>
      <c r="F89" s="5" t="s">
        <v>361</v>
      </c>
      <c r="G89" s="14" t="s">
        <v>245</v>
      </c>
      <c r="H89" s="6" t="s">
        <v>105</v>
      </c>
      <c r="I89" s="6" t="s">
        <v>246</v>
      </c>
      <c r="J89" s="6" t="s">
        <v>354</v>
      </c>
      <c r="K89" s="19">
        <v>25500</v>
      </c>
      <c r="L89" s="19">
        <v>18732.004559999998</v>
      </c>
      <c r="M89" s="7" t="s">
        <v>10</v>
      </c>
      <c r="N89" s="7" t="s">
        <v>10</v>
      </c>
      <c r="O89" s="7" t="s">
        <v>383</v>
      </c>
      <c r="P89" s="7" t="s">
        <v>10</v>
      </c>
      <c r="Q89" s="7" t="s">
        <v>10</v>
      </c>
      <c r="R89" s="7" t="s">
        <v>383</v>
      </c>
      <c r="S89" s="19">
        <f t="shared" si="4"/>
        <v>34000</v>
      </c>
      <c r="T89" s="7" t="s">
        <v>3</v>
      </c>
      <c r="U89" s="19">
        <v>41</v>
      </c>
      <c r="V89" s="7" t="s">
        <v>387</v>
      </c>
      <c r="W89" s="19">
        <f t="shared" si="5"/>
        <v>4250</v>
      </c>
      <c r="X89" s="7" t="s">
        <v>386</v>
      </c>
      <c r="Y89" s="7" t="s">
        <v>10</v>
      </c>
      <c r="Z89" s="7" t="s">
        <v>383</v>
      </c>
      <c r="AA89" s="7" t="s">
        <v>10</v>
      </c>
      <c r="AB89" s="7" t="s">
        <v>383</v>
      </c>
      <c r="AC89" s="7" t="s">
        <v>10</v>
      </c>
      <c r="AD89" s="7" t="s">
        <v>383</v>
      </c>
      <c r="AE89" s="19">
        <v>21250</v>
      </c>
      <c r="AF89" s="7" t="s">
        <v>3</v>
      </c>
      <c r="AG89" s="19">
        <v>9350</v>
      </c>
      <c r="AH89" s="7" t="s">
        <v>3</v>
      </c>
      <c r="AI89" s="7" t="s">
        <v>10</v>
      </c>
      <c r="AJ89" s="7" t="s">
        <v>383</v>
      </c>
      <c r="AK89" s="19">
        <f t="shared" si="6"/>
        <v>1424.2800000000002</v>
      </c>
      <c r="AL89" s="7" t="s">
        <v>387</v>
      </c>
      <c r="AM89" s="19">
        <f t="shared" si="7"/>
        <v>2191.2000000000003</v>
      </c>
      <c r="AN89" s="7" t="s">
        <v>4</v>
      </c>
      <c r="AO89" s="19">
        <v>600</v>
      </c>
      <c r="AP89" s="7" t="s">
        <v>3</v>
      </c>
      <c r="AQ89" s="7" t="s">
        <v>10</v>
      </c>
      <c r="AR89" s="7" t="s">
        <v>383</v>
      </c>
      <c r="AS89" s="7" t="s">
        <v>10</v>
      </c>
    </row>
    <row r="90" spans="1:45" s="15" customFormat="1" ht="22.5" customHeight="1">
      <c r="A90" s="17"/>
      <c r="B90" s="4" t="s">
        <v>5</v>
      </c>
      <c r="C90" s="4">
        <v>4</v>
      </c>
      <c r="D90" s="12" t="s">
        <v>243</v>
      </c>
      <c r="E90" s="13" t="s">
        <v>243</v>
      </c>
      <c r="F90" s="9" t="s">
        <v>361</v>
      </c>
      <c r="G90" s="14" t="s">
        <v>247</v>
      </c>
      <c r="H90" s="6" t="s">
        <v>36</v>
      </c>
      <c r="I90" s="6" t="s">
        <v>248</v>
      </c>
      <c r="J90" s="6" t="s">
        <v>354</v>
      </c>
      <c r="K90" s="19">
        <v>25000</v>
      </c>
      <c r="L90" s="19">
        <v>18349.599999999999</v>
      </c>
      <c r="M90" s="7" t="s">
        <v>10</v>
      </c>
      <c r="N90" s="7" t="s">
        <v>10</v>
      </c>
      <c r="O90" s="7" t="s">
        <v>383</v>
      </c>
      <c r="P90" s="7" t="s">
        <v>10</v>
      </c>
      <c r="Q90" s="7" t="s">
        <v>10</v>
      </c>
      <c r="R90" s="7" t="s">
        <v>383</v>
      </c>
      <c r="S90" s="19">
        <f t="shared" si="4"/>
        <v>33333.333333333336</v>
      </c>
      <c r="T90" s="7" t="s">
        <v>3</v>
      </c>
      <c r="U90" s="19">
        <v>0</v>
      </c>
      <c r="V90" s="7" t="s">
        <v>387</v>
      </c>
      <c r="W90" s="19">
        <f t="shared" si="5"/>
        <v>4166.666666666667</v>
      </c>
      <c r="X90" s="7" t="s">
        <v>386</v>
      </c>
      <c r="Y90" s="7" t="s">
        <v>10</v>
      </c>
      <c r="Z90" s="7" t="s">
        <v>383</v>
      </c>
      <c r="AA90" s="7" t="s">
        <v>10</v>
      </c>
      <c r="AB90" s="7" t="s">
        <v>383</v>
      </c>
      <c r="AC90" s="7" t="s">
        <v>10</v>
      </c>
      <c r="AD90" s="7" t="s">
        <v>383</v>
      </c>
      <c r="AE90" s="19">
        <v>0</v>
      </c>
      <c r="AF90" s="7" t="s">
        <v>3</v>
      </c>
      <c r="AG90" s="19">
        <v>9350</v>
      </c>
      <c r="AH90" s="7" t="s">
        <v>3</v>
      </c>
      <c r="AI90" s="7" t="s">
        <v>10</v>
      </c>
      <c r="AJ90" s="7" t="s">
        <v>383</v>
      </c>
      <c r="AK90" s="19">
        <f t="shared" si="6"/>
        <v>1424.2800000000002</v>
      </c>
      <c r="AL90" s="7" t="s">
        <v>387</v>
      </c>
      <c r="AM90" s="19">
        <f t="shared" si="7"/>
        <v>2191.2000000000003</v>
      </c>
      <c r="AN90" s="7" t="s">
        <v>4</v>
      </c>
      <c r="AO90" s="19">
        <v>600</v>
      </c>
      <c r="AP90" s="7" t="s">
        <v>3</v>
      </c>
      <c r="AQ90" s="7" t="s">
        <v>10</v>
      </c>
      <c r="AR90" s="7" t="s">
        <v>383</v>
      </c>
      <c r="AS90" s="7" t="s">
        <v>10</v>
      </c>
    </row>
    <row r="91" spans="1:45" s="15" customFormat="1" ht="22.5" customHeight="1">
      <c r="A91" s="17"/>
      <c r="B91" s="4" t="s">
        <v>5</v>
      </c>
      <c r="C91" s="4">
        <v>4</v>
      </c>
      <c r="D91" s="12" t="s">
        <v>436</v>
      </c>
      <c r="E91" s="13" t="s">
        <v>243</v>
      </c>
      <c r="F91" s="5" t="s">
        <v>361</v>
      </c>
      <c r="G91" s="14" t="s">
        <v>249</v>
      </c>
      <c r="H91" s="6" t="s">
        <v>250</v>
      </c>
      <c r="I91" s="6" t="s">
        <v>128</v>
      </c>
      <c r="J91" s="6" t="s">
        <v>354</v>
      </c>
      <c r="K91" s="19">
        <v>22400</v>
      </c>
      <c r="L91" s="19">
        <v>16361.124559999997</v>
      </c>
      <c r="M91" s="7" t="s">
        <v>10</v>
      </c>
      <c r="N91" s="7" t="s">
        <v>10</v>
      </c>
      <c r="O91" s="7" t="s">
        <v>383</v>
      </c>
      <c r="P91" s="7" t="s">
        <v>10</v>
      </c>
      <c r="Q91" s="7" t="s">
        <v>10</v>
      </c>
      <c r="R91" s="7" t="s">
        <v>383</v>
      </c>
      <c r="S91" s="19">
        <f t="shared" si="4"/>
        <v>29866.666666666664</v>
      </c>
      <c r="T91" s="7" t="s">
        <v>3</v>
      </c>
      <c r="U91" s="19">
        <v>23</v>
      </c>
      <c r="V91" s="7" t="s">
        <v>387</v>
      </c>
      <c r="W91" s="19">
        <f t="shared" si="5"/>
        <v>3733.333333333333</v>
      </c>
      <c r="X91" s="7" t="s">
        <v>386</v>
      </c>
      <c r="Y91" s="7" t="s">
        <v>10</v>
      </c>
      <c r="Z91" s="7" t="s">
        <v>383</v>
      </c>
      <c r="AA91" s="7" t="s">
        <v>10</v>
      </c>
      <c r="AB91" s="7" t="s">
        <v>383</v>
      </c>
      <c r="AC91" s="7" t="s">
        <v>10</v>
      </c>
      <c r="AD91" s="7" t="s">
        <v>383</v>
      </c>
      <c r="AE91" s="19">
        <v>11200</v>
      </c>
      <c r="AF91" s="7" t="s">
        <v>3</v>
      </c>
      <c r="AG91" s="19">
        <v>9350</v>
      </c>
      <c r="AH91" s="7" t="s">
        <v>3</v>
      </c>
      <c r="AI91" s="7" t="s">
        <v>10</v>
      </c>
      <c r="AJ91" s="7" t="s">
        <v>383</v>
      </c>
      <c r="AK91" s="19">
        <f t="shared" si="6"/>
        <v>1424.2800000000002</v>
      </c>
      <c r="AL91" s="7" t="s">
        <v>387</v>
      </c>
      <c r="AM91" s="19">
        <f t="shared" si="7"/>
        <v>2191.2000000000003</v>
      </c>
      <c r="AN91" s="7" t="s">
        <v>4</v>
      </c>
      <c r="AO91" s="19">
        <v>600</v>
      </c>
      <c r="AP91" s="7" t="s">
        <v>3</v>
      </c>
      <c r="AQ91" s="7" t="s">
        <v>10</v>
      </c>
      <c r="AR91" s="7" t="s">
        <v>383</v>
      </c>
      <c r="AS91" s="7" t="s">
        <v>10</v>
      </c>
    </row>
    <row r="92" spans="1:45" s="8" customFormat="1" ht="28.5">
      <c r="A92" s="17"/>
      <c r="B92" s="4" t="s">
        <v>5</v>
      </c>
      <c r="C92" s="4">
        <v>4</v>
      </c>
      <c r="D92" s="12" t="s">
        <v>251</v>
      </c>
      <c r="E92" s="13" t="s">
        <v>251</v>
      </c>
      <c r="F92" s="9" t="s">
        <v>472</v>
      </c>
      <c r="G92" s="14" t="s">
        <v>252</v>
      </c>
      <c r="H92" s="6" t="s">
        <v>253</v>
      </c>
      <c r="I92" s="6" t="s">
        <v>254</v>
      </c>
      <c r="J92" s="6" t="s">
        <v>353</v>
      </c>
      <c r="K92" s="19">
        <v>20300</v>
      </c>
      <c r="L92" s="19">
        <v>14916.164696</v>
      </c>
      <c r="M92" s="7" t="s">
        <v>10</v>
      </c>
      <c r="N92" s="7" t="s">
        <v>10</v>
      </c>
      <c r="O92" s="7" t="s">
        <v>383</v>
      </c>
      <c r="P92" s="7" t="s">
        <v>10</v>
      </c>
      <c r="Q92" s="7" t="s">
        <v>10</v>
      </c>
      <c r="R92" s="7" t="s">
        <v>383</v>
      </c>
      <c r="S92" s="19">
        <f t="shared" si="4"/>
        <v>27066.666666666664</v>
      </c>
      <c r="T92" s="7" t="s">
        <v>3</v>
      </c>
      <c r="U92" s="19">
        <v>23</v>
      </c>
      <c r="V92" s="7" t="s">
        <v>387</v>
      </c>
      <c r="W92" s="19">
        <f t="shared" si="5"/>
        <v>3383.333333333333</v>
      </c>
      <c r="X92" s="7" t="s">
        <v>386</v>
      </c>
      <c r="Y92" s="7" t="s">
        <v>10</v>
      </c>
      <c r="Z92" s="7" t="s">
        <v>383</v>
      </c>
      <c r="AA92" s="7" t="s">
        <v>10</v>
      </c>
      <c r="AB92" s="7" t="s">
        <v>383</v>
      </c>
      <c r="AC92" s="7" t="s">
        <v>10</v>
      </c>
      <c r="AD92" s="7" t="s">
        <v>383</v>
      </c>
      <c r="AE92" s="19">
        <v>10150</v>
      </c>
      <c r="AF92" s="7" t="s">
        <v>3</v>
      </c>
      <c r="AG92" s="19">
        <v>9350</v>
      </c>
      <c r="AH92" s="7" t="s">
        <v>3</v>
      </c>
      <c r="AI92" s="7" t="s">
        <v>10</v>
      </c>
      <c r="AJ92" s="7" t="s">
        <v>383</v>
      </c>
      <c r="AK92" s="19">
        <f t="shared" si="6"/>
        <v>1319.5</v>
      </c>
      <c r="AL92" s="7" t="s">
        <v>387</v>
      </c>
      <c r="AM92" s="19">
        <f t="shared" si="7"/>
        <v>2191.2000000000003</v>
      </c>
      <c r="AN92" s="7" t="s">
        <v>4</v>
      </c>
      <c r="AO92" s="19">
        <v>600</v>
      </c>
      <c r="AP92" s="7" t="s">
        <v>3</v>
      </c>
      <c r="AQ92" s="7" t="s">
        <v>10</v>
      </c>
      <c r="AR92" s="7" t="s">
        <v>383</v>
      </c>
      <c r="AS92" s="7" t="s">
        <v>10</v>
      </c>
    </row>
    <row r="93" spans="1:45" s="8" customFormat="1" ht="22.5" customHeight="1">
      <c r="A93" s="17"/>
      <c r="B93" s="4" t="s">
        <v>5</v>
      </c>
      <c r="C93" s="4">
        <v>4</v>
      </c>
      <c r="D93" s="12" t="s">
        <v>464</v>
      </c>
      <c r="E93" s="13" t="s">
        <v>243</v>
      </c>
      <c r="F93" s="5" t="s">
        <v>361</v>
      </c>
      <c r="G93" s="14" t="s">
        <v>256</v>
      </c>
      <c r="H93" s="6" t="s">
        <v>100</v>
      </c>
      <c r="I93" s="6" t="s">
        <v>257</v>
      </c>
      <c r="J93" s="6" t="s">
        <v>353</v>
      </c>
      <c r="K93" s="19">
        <v>19900</v>
      </c>
      <c r="L93" s="19">
        <v>14644.104696000002</v>
      </c>
      <c r="M93" s="7" t="s">
        <v>10</v>
      </c>
      <c r="N93" s="7" t="s">
        <v>10</v>
      </c>
      <c r="O93" s="7" t="s">
        <v>383</v>
      </c>
      <c r="P93" s="7" t="s">
        <v>10</v>
      </c>
      <c r="Q93" s="7" t="s">
        <v>10</v>
      </c>
      <c r="R93" s="7" t="s">
        <v>383</v>
      </c>
      <c r="S93" s="19">
        <f t="shared" si="4"/>
        <v>26533.333333333336</v>
      </c>
      <c r="T93" s="7" t="s">
        <v>3</v>
      </c>
      <c r="U93" s="19">
        <v>23</v>
      </c>
      <c r="V93" s="7" t="s">
        <v>387</v>
      </c>
      <c r="W93" s="19">
        <f t="shared" si="5"/>
        <v>3316.666666666667</v>
      </c>
      <c r="X93" s="7" t="s">
        <v>386</v>
      </c>
      <c r="Y93" s="7" t="s">
        <v>10</v>
      </c>
      <c r="Z93" s="7" t="s">
        <v>383</v>
      </c>
      <c r="AA93" s="7" t="s">
        <v>10</v>
      </c>
      <c r="AB93" s="7" t="s">
        <v>383</v>
      </c>
      <c r="AC93" s="7" t="s">
        <v>10</v>
      </c>
      <c r="AD93" s="7" t="s">
        <v>383</v>
      </c>
      <c r="AE93" s="19">
        <v>9950</v>
      </c>
      <c r="AF93" s="7" t="s">
        <v>3</v>
      </c>
      <c r="AG93" s="19">
        <v>9350</v>
      </c>
      <c r="AH93" s="7" t="s">
        <v>3</v>
      </c>
      <c r="AI93" s="7" t="s">
        <v>10</v>
      </c>
      <c r="AJ93" s="7" t="s">
        <v>383</v>
      </c>
      <c r="AK93" s="19">
        <f t="shared" si="6"/>
        <v>1293.5</v>
      </c>
      <c r="AL93" s="7" t="s">
        <v>387</v>
      </c>
      <c r="AM93" s="19">
        <f t="shared" si="7"/>
        <v>2191.2000000000003</v>
      </c>
      <c r="AN93" s="7" t="s">
        <v>4</v>
      </c>
      <c r="AO93" s="19">
        <v>600</v>
      </c>
      <c r="AP93" s="7" t="s">
        <v>3</v>
      </c>
      <c r="AQ93" s="7" t="s">
        <v>10</v>
      </c>
      <c r="AR93" s="7" t="s">
        <v>383</v>
      </c>
      <c r="AS93" s="7" t="s">
        <v>10</v>
      </c>
    </row>
    <row r="94" spans="1:45" s="15" customFormat="1" ht="22.5" customHeight="1">
      <c r="A94" s="17"/>
      <c r="B94" s="4" t="s">
        <v>5</v>
      </c>
      <c r="C94" s="4">
        <v>4</v>
      </c>
      <c r="D94" s="12" t="s">
        <v>243</v>
      </c>
      <c r="E94" s="13" t="s">
        <v>243</v>
      </c>
      <c r="F94" s="5" t="s">
        <v>357</v>
      </c>
      <c r="G94" s="14" t="s">
        <v>258</v>
      </c>
      <c r="H94" s="6" t="s">
        <v>259</v>
      </c>
      <c r="I94" s="6" t="s">
        <v>260</v>
      </c>
      <c r="J94" s="6" t="s">
        <v>353</v>
      </c>
      <c r="K94" s="19">
        <v>19600</v>
      </c>
      <c r="L94" s="19">
        <v>14440.059696</v>
      </c>
      <c r="M94" s="7" t="s">
        <v>10</v>
      </c>
      <c r="N94" s="7" t="s">
        <v>10</v>
      </c>
      <c r="O94" s="7" t="s">
        <v>383</v>
      </c>
      <c r="P94" s="7" t="s">
        <v>10</v>
      </c>
      <c r="Q94" s="7" t="s">
        <v>10</v>
      </c>
      <c r="R94" s="7" t="s">
        <v>383</v>
      </c>
      <c r="S94" s="19">
        <f t="shared" si="4"/>
        <v>26133.333333333336</v>
      </c>
      <c r="T94" s="7" t="s">
        <v>3</v>
      </c>
      <c r="U94" s="19">
        <v>41</v>
      </c>
      <c r="V94" s="7" t="s">
        <v>387</v>
      </c>
      <c r="W94" s="19">
        <f t="shared" si="5"/>
        <v>3266.666666666667</v>
      </c>
      <c r="X94" s="7" t="s">
        <v>386</v>
      </c>
      <c r="Y94" s="7" t="s">
        <v>10</v>
      </c>
      <c r="Z94" s="7" t="s">
        <v>383</v>
      </c>
      <c r="AA94" s="7" t="s">
        <v>10</v>
      </c>
      <c r="AB94" s="7" t="s">
        <v>383</v>
      </c>
      <c r="AC94" s="7" t="s">
        <v>10</v>
      </c>
      <c r="AD94" s="7" t="s">
        <v>383</v>
      </c>
      <c r="AE94" s="19">
        <v>16333.33</v>
      </c>
      <c r="AF94" s="7" t="s">
        <v>3</v>
      </c>
      <c r="AG94" s="19">
        <v>9350</v>
      </c>
      <c r="AH94" s="7" t="s">
        <v>3</v>
      </c>
      <c r="AI94" s="7" t="s">
        <v>10</v>
      </c>
      <c r="AJ94" s="7" t="s">
        <v>383</v>
      </c>
      <c r="AK94" s="19">
        <f t="shared" si="6"/>
        <v>1274</v>
      </c>
      <c r="AL94" s="7" t="s">
        <v>387</v>
      </c>
      <c r="AM94" s="19">
        <f t="shared" si="7"/>
        <v>2191.2000000000003</v>
      </c>
      <c r="AN94" s="7" t="s">
        <v>4</v>
      </c>
      <c r="AO94" s="19">
        <v>600</v>
      </c>
      <c r="AP94" s="7" t="s">
        <v>3</v>
      </c>
      <c r="AQ94" s="7" t="s">
        <v>10</v>
      </c>
      <c r="AR94" s="7" t="s">
        <v>383</v>
      </c>
      <c r="AS94" s="7" t="s">
        <v>10</v>
      </c>
    </row>
    <row r="95" spans="1:45" s="15" customFormat="1" ht="28.5">
      <c r="A95" s="17"/>
      <c r="B95" s="4" t="s">
        <v>5</v>
      </c>
      <c r="C95" s="4">
        <v>4</v>
      </c>
      <c r="D95" s="12" t="s">
        <v>465</v>
      </c>
      <c r="E95" s="13" t="s">
        <v>251</v>
      </c>
      <c r="F95" s="9" t="s">
        <v>472</v>
      </c>
      <c r="G95" s="14" t="s">
        <v>262</v>
      </c>
      <c r="H95" s="6" t="s">
        <v>263</v>
      </c>
      <c r="I95" s="6" t="s">
        <v>264</v>
      </c>
      <c r="J95" s="6" t="s">
        <v>353</v>
      </c>
      <c r="K95" s="19">
        <v>18800</v>
      </c>
      <c r="L95" s="19">
        <v>13895.939696000001</v>
      </c>
      <c r="M95" s="7" t="s">
        <v>10</v>
      </c>
      <c r="N95" s="7" t="s">
        <v>10</v>
      </c>
      <c r="O95" s="7" t="s">
        <v>383</v>
      </c>
      <c r="P95" s="7" t="s">
        <v>10</v>
      </c>
      <c r="Q95" s="7" t="s">
        <v>10</v>
      </c>
      <c r="R95" s="7" t="s">
        <v>383</v>
      </c>
      <c r="S95" s="19">
        <f t="shared" si="4"/>
        <v>25066.666666666664</v>
      </c>
      <c r="T95" s="7" t="s">
        <v>3</v>
      </c>
      <c r="U95" s="19">
        <v>23</v>
      </c>
      <c r="V95" s="7" t="s">
        <v>387</v>
      </c>
      <c r="W95" s="19">
        <f t="shared" si="5"/>
        <v>3133.333333333333</v>
      </c>
      <c r="X95" s="7" t="s">
        <v>386</v>
      </c>
      <c r="Y95" s="7" t="s">
        <v>10</v>
      </c>
      <c r="Z95" s="7" t="s">
        <v>383</v>
      </c>
      <c r="AA95" s="7" t="s">
        <v>10</v>
      </c>
      <c r="AB95" s="7" t="s">
        <v>383</v>
      </c>
      <c r="AC95" s="7" t="s">
        <v>10</v>
      </c>
      <c r="AD95" s="7" t="s">
        <v>383</v>
      </c>
      <c r="AE95" s="19">
        <v>9400</v>
      </c>
      <c r="AF95" s="7" t="s">
        <v>3</v>
      </c>
      <c r="AG95" s="19">
        <v>9350</v>
      </c>
      <c r="AH95" s="7" t="s">
        <v>3</v>
      </c>
      <c r="AI95" s="7" t="s">
        <v>10</v>
      </c>
      <c r="AJ95" s="7" t="s">
        <v>383</v>
      </c>
      <c r="AK95" s="19">
        <f t="shared" si="6"/>
        <v>1222</v>
      </c>
      <c r="AL95" s="7" t="s">
        <v>387</v>
      </c>
      <c r="AM95" s="19">
        <f t="shared" si="7"/>
        <v>2191.2000000000003</v>
      </c>
      <c r="AN95" s="7" t="s">
        <v>4</v>
      </c>
      <c r="AO95" s="19">
        <v>600</v>
      </c>
      <c r="AP95" s="7" t="s">
        <v>3</v>
      </c>
      <c r="AQ95" s="7" t="s">
        <v>10</v>
      </c>
      <c r="AR95" s="7" t="s">
        <v>383</v>
      </c>
      <c r="AS95" s="7" t="s">
        <v>10</v>
      </c>
    </row>
    <row r="96" spans="1:45" s="15" customFormat="1" ht="22.5" customHeight="1">
      <c r="A96" s="17"/>
      <c r="B96" s="4" t="s">
        <v>5</v>
      </c>
      <c r="C96" s="4">
        <v>4</v>
      </c>
      <c r="D96" s="12" t="s">
        <v>243</v>
      </c>
      <c r="E96" s="13" t="s">
        <v>243</v>
      </c>
      <c r="F96" s="9" t="s">
        <v>360</v>
      </c>
      <c r="G96" s="14" t="s">
        <v>437</v>
      </c>
      <c r="H96" s="6" t="s">
        <v>265</v>
      </c>
      <c r="I96" s="6" t="s">
        <v>438</v>
      </c>
      <c r="J96" s="6" t="s">
        <v>354</v>
      </c>
      <c r="K96" s="19">
        <v>17200</v>
      </c>
      <c r="L96" s="19">
        <v>12807.699696</v>
      </c>
      <c r="M96" s="7" t="s">
        <v>10</v>
      </c>
      <c r="N96" s="7" t="s">
        <v>10</v>
      </c>
      <c r="O96" s="7" t="s">
        <v>383</v>
      </c>
      <c r="P96" s="7" t="s">
        <v>10</v>
      </c>
      <c r="Q96" s="7" t="s">
        <v>10</v>
      </c>
      <c r="R96" s="7" t="s">
        <v>383</v>
      </c>
      <c r="S96" s="19">
        <f t="shared" si="4"/>
        <v>22933.333333333336</v>
      </c>
      <c r="T96" s="7" t="s">
        <v>3</v>
      </c>
      <c r="U96" s="19">
        <v>0</v>
      </c>
      <c r="V96" s="7" t="s">
        <v>387</v>
      </c>
      <c r="W96" s="19">
        <f t="shared" si="5"/>
        <v>2866.666666666667</v>
      </c>
      <c r="X96" s="7" t="s">
        <v>386</v>
      </c>
      <c r="Y96" s="7" t="s">
        <v>10</v>
      </c>
      <c r="Z96" s="7" t="s">
        <v>383</v>
      </c>
      <c r="AA96" s="7" t="s">
        <v>10</v>
      </c>
      <c r="AB96" s="7" t="s">
        <v>383</v>
      </c>
      <c r="AC96" s="7" t="s">
        <v>10</v>
      </c>
      <c r="AD96" s="7" t="s">
        <v>383</v>
      </c>
      <c r="AE96" s="19">
        <v>0</v>
      </c>
      <c r="AF96" s="7" t="s">
        <v>3</v>
      </c>
      <c r="AG96" s="19">
        <v>9350</v>
      </c>
      <c r="AH96" s="7" t="s">
        <v>3</v>
      </c>
      <c r="AI96" s="7" t="s">
        <v>10</v>
      </c>
      <c r="AJ96" s="7" t="s">
        <v>383</v>
      </c>
      <c r="AK96" s="19">
        <f t="shared" si="6"/>
        <v>1118</v>
      </c>
      <c r="AL96" s="7" t="s">
        <v>387</v>
      </c>
      <c r="AM96" s="19">
        <f t="shared" si="7"/>
        <v>2191.2000000000003</v>
      </c>
      <c r="AN96" s="7" t="s">
        <v>4</v>
      </c>
      <c r="AO96" s="19">
        <v>600</v>
      </c>
      <c r="AP96" s="7" t="s">
        <v>3</v>
      </c>
      <c r="AQ96" s="7" t="s">
        <v>10</v>
      </c>
      <c r="AR96" s="7" t="s">
        <v>383</v>
      </c>
      <c r="AS96" s="7" t="s">
        <v>10</v>
      </c>
    </row>
    <row r="97" spans="1:45" s="15" customFormat="1" ht="22.5" customHeight="1">
      <c r="A97" s="17"/>
      <c r="B97" s="4" t="s">
        <v>5</v>
      </c>
      <c r="C97" s="4">
        <v>4</v>
      </c>
      <c r="D97" s="12" t="s">
        <v>243</v>
      </c>
      <c r="E97" s="13" t="s">
        <v>243</v>
      </c>
      <c r="F97" s="5" t="s">
        <v>358</v>
      </c>
      <c r="G97" s="14" t="s">
        <v>266</v>
      </c>
      <c r="H97" s="6" t="s">
        <v>267</v>
      </c>
      <c r="I97" s="6" t="s">
        <v>109</v>
      </c>
      <c r="J97" s="6" t="s">
        <v>354</v>
      </c>
      <c r="K97" s="19">
        <v>16400</v>
      </c>
      <c r="L97" s="19">
        <v>12263.579696000001</v>
      </c>
      <c r="M97" s="7" t="s">
        <v>10</v>
      </c>
      <c r="N97" s="7" t="s">
        <v>10</v>
      </c>
      <c r="O97" s="7" t="s">
        <v>383</v>
      </c>
      <c r="P97" s="7" t="s">
        <v>10</v>
      </c>
      <c r="Q97" s="7" t="s">
        <v>10</v>
      </c>
      <c r="R97" s="7" t="s">
        <v>383</v>
      </c>
      <c r="S97" s="19">
        <f t="shared" si="4"/>
        <v>21866.666666666664</v>
      </c>
      <c r="T97" s="7" t="s">
        <v>3</v>
      </c>
      <c r="U97" s="19">
        <v>0</v>
      </c>
      <c r="V97" s="7" t="s">
        <v>387</v>
      </c>
      <c r="W97" s="19">
        <f t="shared" si="5"/>
        <v>2733.333333333333</v>
      </c>
      <c r="X97" s="7" t="s">
        <v>386</v>
      </c>
      <c r="Y97" s="7" t="s">
        <v>10</v>
      </c>
      <c r="Z97" s="7" t="s">
        <v>383</v>
      </c>
      <c r="AA97" s="7" t="s">
        <v>10</v>
      </c>
      <c r="AB97" s="7" t="s">
        <v>383</v>
      </c>
      <c r="AC97" s="7" t="s">
        <v>10</v>
      </c>
      <c r="AD97" s="7" t="s">
        <v>383</v>
      </c>
      <c r="AE97" s="19">
        <v>0</v>
      </c>
      <c r="AF97" s="7" t="s">
        <v>3</v>
      </c>
      <c r="AG97" s="19">
        <v>9350</v>
      </c>
      <c r="AH97" s="7" t="s">
        <v>3</v>
      </c>
      <c r="AI97" s="7" t="s">
        <v>10</v>
      </c>
      <c r="AJ97" s="7" t="s">
        <v>383</v>
      </c>
      <c r="AK97" s="19">
        <f t="shared" si="6"/>
        <v>1066</v>
      </c>
      <c r="AL97" s="7" t="s">
        <v>387</v>
      </c>
      <c r="AM97" s="19">
        <f t="shared" si="7"/>
        <v>2191.2000000000003</v>
      </c>
      <c r="AN97" s="7" t="s">
        <v>4</v>
      </c>
      <c r="AO97" s="19">
        <v>600</v>
      </c>
      <c r="AP97" s="7" t="s">
        <v>3</v>
      </c>
      <c r="AQ97" s="7" t="s">
        <v>10</v>
      </c>
      <c r="AR97" s="7" t="s">
        <v>383</v>
      </c>
      <c r="AS97" s="7" t="s">
        <v>10</v>
      </c>
    </row>
    <row r="98" spans="1:45" s="15" customFormat="1" ht="22.5" customHeight="1">
      <c r="A98" s="17"/>
      <c r="B98" s="4" t="s">
        <v>5</v>
      </c>
      <c r="C98" s="4">
        <v>4</v>
      </c>
      <c r="D98" s="12" t="s">
        <v>243</v>
      </c>
      <c r="E98" s="13" t="s">
        <v>243</v>
      </c>
      <c r="F98" s="5" t="s">
        <v>357</v>
      </c>
      <c r="G98" s="14" t="s">
        <v>268</v>
      </c>
      <c r="H98" s="6" t="s">
        <v>136</v>
      </c>
      <c r="I98" s="6" t="s">
        <v>269</v>
      </c>
      <c r="J98" s="6" t="s">
        <v>353</v>
      </c>
      <c r="K98" s="19">
        <v>15800</v>
      </c>
      <c r="L98" s="19">
        <v>11855.489696000001</v>
      </c>
      <c r="M98" s="7" t="s">
        <v>10</v>
      </c>
      <c r="N98" s="7" t="s">
        <v>10</v>
      </c>
      <c r="O98" s="7" t="s">
        <v>383</v>
      </c>
      <c r="P98" s="7" t="s">
        <v>10</v>
      </c>
      <c r="Q98" s="7" t="s">
        <v>10</v>
      </c>
      <c r="R98" s="7" t="s">
        <v>383</v>
      </c>
      <c r="S98" s="19">
        <f t="shared" si="4"/>
        <v>21066.666666666664</v>
      </c>
      <c r="T98" s="7" t="s">
        <v>3</v>
      </c>
      <c r="U98" s="19">
        <v>0</v>
      </c>
      <c r="V98" s="7" t="s">
        <v>387</v>
      </c>
      <c r="W98" s="19">
        <f t="shared" si="5"/>
        <v>2633.333333333333</v>
      </c>
      <c r="X98" s="7" t="s">
        <v>386</v>
      </c>
      <c r="Y98" s="7" t="s">
        <v>10</v>
      </c>
      <c r="Z98" s="7" t="s">
        <v>383</v>
      </c>
      <c r="AA98" s="7" t="s">
        <v>10</v>
      </c>
      <c r="AB98" s="7" t="s">
        <v>383</v>
      </c>
      <c r="AC98" s="7" t="s">
        <v>10</v>
      </c>
      <c r="AD98" s="7" t="s">
        <v>383</v>
      </c>
      <c r="AE98" s="19">
        <v>0</v>
      </c>
      <c r="AF98" s="7" t="s">
        <v>3</v>
      </c>
      <c r="AG98" s="19">
        <v>9350</v>
      </c>
      <c r="AH98" s="7" t="s">
        <v>3</v>
      </c>
      <c r="AI98" s="7" t="s">
        <v>10</v>
      </c>
      <c r="AJ98" s="7" t="s">
        <v>383</v>
      </c>
      <c r="AK98" s="19">
        <f t="shared" si="6"/>
        <v>1027</v>
      </c>
      <c r="AL98" s="7" t="s">
        <v>387</v>
      </c>
      <c r="AM98" s="19">
        <f t="shared" si="7"/>
        <v>2191.2000000000003</v>
      </c>
      <c r="AN98" s="7" t="s">
        <v>4</v>
      </c>
      <c r="AO98" s="19">
        <v>600</v>
      </c>
      <c r="AP98" s="7" t="s">
        <v>3</v>
      </c>
      <c r="AQ98" s="7" t="s">
        <v>10</v>
      </c>
      <c r="AR98" s="7" t="s">
        <v>383</v>
      </c>
      <c r="AS98" s="7" t="s">
        <v>10</v>
      </c>
    </row>
    <row r="99" spans="1:45" s="15" customFormat="1" ht="22.5" customHeight="1">
      <c r="A99" s="17"/>
      <c r="B99" s="4" t="s">
        <v>5</v>
      </c>
      <c r="C99" s="4">
        <v>4</v>
      </c>
      <c r="D99" s="12" t="s">
        <v>243</v>
      </c>
      <c r="E99" s="13" t="s">
        <v>243</v>
      </c>
      <c r="F99" s="9" t="s">
        <v>356</v>
      </c>
      <c r="G99" s="14" t="s">
        <v>270</v>
      </c>
      <c r="H99" s="6" t="s">
        <v>54</v>
      </c>
      <c r="I99" s="6" t="s">
        <v>225</v>
      </c>
      <c r="J99" s="6" t="s">
        <v>354</v>
      </c>
      <c r="K99" s="19">
        <v>15800</v>
      </c>
      <c r="L99" s="19">
        <v>11855.489696000001</v>
      </c>
      <c r="M99" s="7" t="s">
        <v>10</v>
      </c>
      <c r="N99" s="7" t="s">
        <v>10</v>
      </c>
      <c r="O99" s="7" t="s">
        <v>383</v>
      </c>
      <c r="P99" s="7" t="s">
        <v>10</v>
      </c>
      <c r="Q99" s="7" t="s">
        <v>10</v>
      </c>
      <c r="R99" s="7" t="s">
        <v>383</v>
      </c>
      <c r="S99" s="19">
        <f t="shared" si="4"/>
        <v>21066.666666666664</v>
      </c>
      <c r="T99" s="7" t="s">
        <v>3</v>
      </c>
      <c r="U99" s="19">
        <v>0</v>
      </c>
      <c r="V99" s="7" t="s">
        <v>387</v>
      </c>
      <c r="W99" s="19">
        <f t="shared" si="5"/>
        <v>2633.333333333333</v>
      </c>
      <c r="X99" s="7" t="s">
        <v>386</v>
      </c>
      <c r="Y99" s="7" t="s">
        <v>10</v>
      </c>
      <c r="Z99" s="7" t="s">
        <v>383</v>
      </c>
      <c r="AA99" s="7" t="s">
        <v>10</v>
      </c>
      <c r="AB99" s="7" t="s">
        <v>383</v>
      </c>
      <c r="AC99" s="7" t="s">
        <v>10</v>
      </c>
      <c r="AD99" s="7" t="s">
        <v>383</v>
      </c>
      <c r="AE99" s="19">
        <v>0</v>
      </c>
      <c r="AF99" s="7" t="s">
        <v>3</v>
      </c>
      <c r="AG99" s="19">
        <v>9350</v>
      </c>
      <c r="AH99" s="7" t="s">
        <v>3</v>
      </c>
      <c r="AI99" s="7" t="s">
        <v>10</v>
      </c>
      <c r="AJ99" s="7" t="s">
        <v>383</v>
      </c>
      <c r="AK99" s="19">
        <f t="shared" si="6"/>
        <v>1027</v>
      </c>
      <c r="AL99" s="7" t="s">
        <v>387</v>
      </c>
      <c r="AM99" s="19">
        <f t="shared" si="7"/>
        <v>2191.2000000000003</v>
      </c>
      <c r="AN99" s="7" t="s">
        <v>4</v>
      </c>
      <c r="AO99" s="19">
        <v>600</v>
      </c>
      <c r="AP99" s="7" t="s">
        <v>3</v>
      </c>
      <c r="AQ99" s="7" t="s">
        <v>10</v>
      </c>
      <c r="AR99" s="7" t="s">
        <v>383</v>
      </c>
      <c r="AS99" s="7" t="s">
        <v>10</v>
      </c>
    </row>
    <row r="100" spans="1:45" s="15" customFormat="1" ht="22.5" customHeight="1">
      <c r="A100" s="17"/>
      <c r="B100" s="4" t="s">
        <v>5</v>
      </c>
      <c r="C100" s="4">
        <v>4</v>
      </c>
      <c r="D100" s="12" t="s">
        <v>271</v>
      </c>
      <c r="E100" s="13" t="s">
        <v>243</v>
      </c>
      <c r="F100" s="5" t="s">
        <v>361</v>
      </c>
      <c r="G100" s="14" t="s">
        <v>17</v>
      </c>
      <c r="H100" s="6" t="s">
        <v>209</v>
      </c>
      <c r="I100" s="6" t="s">
        <v>272</v>
      </c>
      <c r="J100" s="6" t="s">
        <v>354</v>
      </c>
      <c r="K100" s="19">
        <v>14600</v>
      </c>
      <c r="L100" s="19">
        <v>11039.309696</v>
      </c>
      <c r="M100" s="7" t="s">
        <v>10</v>
      </c>
      <c r="N100" s="7" t="s">
        <v>10</v>
      </c>
      <c r="O100" s="7" t="s">
        <v>383</v>
      </c>
      <c r="P100" s="7" t="s">
        <v>10</v>
      </c>
      <c r="Q100" s="7" t="s">
        <v>10</v>
      </c>
      <c r="R100" s="7" t="s">
        <v>383</v>
      </c>
      <c r="S100" s="19">
        <f t="shared" si="4"/>
        <v>19466.666666666668</v>
      </c>
      <c r="T100" s="7" t="s">
        <v>3</v>
      </c>
      <c r="U100" s="19">
        <v>23</v>
      </c>
      <c r="V100" s="7" t="s">
        <v>387</v>
      </c>
      <c r="W100" s="19">
        <f t="shared" si="5"/>
        <v>2433.3333333333335</v>
      </c>
      <c r="X100" s="7" t="s">
        <v>386</v>
      </c>
      <c r="Y100" s="7" t="s">
        <v>10</v>
      </c>
      <c r="Z100" s="7" t="s">
        <v>383</v>
      </c>
      <c r="AA100" s="7" t="s">
        <v>10</v>
      </c>
      <c r="AB100" s="7" t="s">
        <v>383</v>
      </c>
      <c r="AC100" s="7" t="s">
        <v>10</v>
      </c>
      <c r="AD100" s="7" t="s">
        <v>383</v>
      </c>
      <c r="AE100" s="19">
        <v>0</v>
      </c>
      <c r="AF100" s="7" t="s">
        <v>3</v>
      </c>
      <c r="AG100" s="19">
        <v>9350</v>
      </c>
      <c r="AH100" s="7" t="s">
        <v>3</v>
      </c>
      <c r="AI100" s="7" t="s">
        <v>10</v>
      </c>
      <c r="AJ100" s="7" t="s">
        <v>383</v>
      </c>
      <c r="AK100" s="19">
        <f t="shared" si="6"/>
        <v>949</v>
      </c>
      <c r="AL100" s="7" t="s">
        <v>387</v>
      </c>
      <c r="AM100" s="19">
        <f t="shared" si="7"/>
        <v>2191.2000000000003</v>
      </c>
      <c r="AN100" s="7" t="s">
        <v>4</v>
      </c>
      <c r="AO100" s="19">
        <v>600</v>
      </c>
      <c r="AP100" s="7" t="s">
        <v>3</v>
      </c>
      <c r="AQ100" s="7" t="s">
        <v>10</v>
      </c>
      <c r="AR100" s="7" t="s">
        <v>383</v>
      </c>
      <c r="AS100" s="7" t="s">
        <v>10</v>
      </c>
    </row>
    <row r="101" spans="1:45" s="15" customFormat="1" ht="22.5" customHeight="1">
      <c r="A101" s="17"/>
      <c r="B101" s="4" t="s">
        <v>5</v>
      </c>
      <c r="C101" s="4">
        <v>4</v>
      </c>
      <c r="D101" s="12" t="s">
        <v>243</v>
      </c>
      <c r="E101" s="13" t="s">
        <v>243</v>
      </c>
      <c r="F101" s="5" t="s">
        <v>361</v>
      </c>
      <c r="G101" s="14" t="s">
        <v>181</v>
      </c>
      <c r="H101" s="6" t="s">
        <v>273</v>
      </c>
      <c r="I101" s="6" t="s">
        <v>274</v>
      </c>
      <c r="J101" s="6" t="s">
        <v>353</v>
      </c>
      <c r="K101" s="19">
        <v>14500</v>
      </c>
      <c r="L101" s="19">
        <v>10971.294696000001</v>
      </c>
      <c r="M101" s="7" t="s">
        <v>10</v>
      </c>
      <c r="N101" s="7" t="s">
        <v>10</v>
      </c>
      <c r="O101" s="7" t="s">
        <v>383</v>
      </c>
      <c r="P101" s="7" t="s">
        <v>10</v>
      </c>
      <c r="Q101" s="7" t="s">
        <v>10</v>
      </c>
      <c r="R101" s="7" t="s">
        <v>383</v>
      </c>
      <c r="S101" s="19">
        <f t="shared" si="4"/>
        <v>19333.333333333332</v>
      </c>
      <c r="T101" s="7" t="s">
        <v>3</v>
      </c>
      <c r="U101" s="19">
        <v>0</v>
      </c>
      <c r="V101" s="7" t="s">
        <v>387</v>
      </c>
      <c r="W101" s="19">
        <f t="shared" si="5"/>
        <v>2416.6666666666665</v>
      </c>
      <c r="X101" s="7" t="s">
        <v>386</v>
      </c>
      <c r="Y101" s="7" t="s">
        <v>10</v>
      </c>
      <c r="Z101" s="7" t="s">
        <v>383</v>
      </c>
      <c r="AA101" s="7" t="s">
        <v>10</v>
      </c>
      <c r="AB101" s="7" t="s">
        <v>383</v>
      </c>
      <c r="AC101" s="7" t="s">
        <v>10</v>
      </c>
      <c r="AD101" s="7" t="s">
        <v>383</v>
      </c>
      <c r="AE101" s="19">
        <v>0</v>
      </c>
      <c r="AF101" s="7" t="s">
        <v>3</v>
      </c>
      <c r="AG101" s="19">
        <v>9350</v>
      </c>
      <c r="AH101" s="7" t="s">
        <v>3</v>
      </c>
      <c r="AI101" s="7" t="s">
        <v>10</v>
      </c>
      <c r="AJ101" s="7" t="s">
        <v>383</v>
      </c>
      <c r="AK101" s="19">
        <v>725</v>
      </c>
      <c r="AL101" s="7" t="s">
        <v>387</v>
      </c>
      <c r="AM101" s="19">
        <f t="shared" si="7"/>
        <v>2191.2000000000003</v>
      </c>
      <c r="AN101" s="7" t="s">
        <v>4</v>
      </c>
      <c r="AO101" s="19">
        <v>600</v>
      </c>
      <c r="AP101" s="7" t="s">
        <v>3</v>
      </c>
      <c r="AQ101" s="7" t="s">
        <v>10</v>
      </c>
      <c r="AR101" s="7" t="s">
        <v>383</v>
      </c>
      <c r="AS101" s="7" t="s">
        <v>10</v>
      </c>
    </row>
    <row r="102" spans="1:45" s="15" customFormat="1" ht="22.5" customHeight="1">
      <c r="A102" s="17"/>
      <c r="B102" s="4" t="s">
        <v>5</v>
      </c>
      <c r="C102" s="4">
        <v>3</v>
      </c>
      <c r="D102" s="12" t="s">
        <v>278</v>
      </c>
      <c r="E102" s="13" t="s">
        <v>278</v>
      </c>
      <c r="F102" s="5" t="s">
        <v>361</v>
      </c>
      <c r="G102" s="14" t="s">
        <v>279</v>
      </c>
      <c r="H102" s="6" t="s">
        <v>280</v>
      </c>
      <c r="I102" s="6" t="s">
        <v>100</v>
      </c>
      <c r="J102" s="6" t="s">
        <v>353</v>
      </c>
      <c r="K102" s="19">
        <v>15300</v>
      </c>
      <c r="L102" s="19">
        <v>11515.414696</v>
      </c>
      <c r="M102" s="7" t="s">
        <v>10</v>
      </c>
      <c r="N102" s="7" t="s">
        <v>10</v>
      </c>
      <c r="O102" s="7" t="s">
        <v>383</v>
      </c>
      <c r="P102" s="7" t="s">
        <v>10</v>
      </c>
      <c r="Q102" s="7" t="s">
        <v>10</v>
      </c>
      <c r="R102" s="7" t="s">
        <v>383</v>
      </c>
      <c r="S102" s="19">
        <f t="shared" si="4"/>
        <v>20400</v>
      </c>
      <c r="T102" s="7" t="s">
        <v>3</v>
      </c>
      <c r="U102" s="19">
        <v>23</v>
      </c>
      <c r="V102" s="7" t="s">
        <v>387</v>
      </c>
      <c r="W102" s="19">
        <f t="shared" si="5"/>
        <v>2550</v>
      </c>
      <c r="X102" s="7" t="s">
        <v>386</v>
      </c>
      <c r="Y102" s="7" t="s">
        <v>10</v>
      </c>
      <c r="Z102" s="7" t="s">
        <v>383</v>
      </c>
      <c r="AA102" s="7" t="s">
        <v>10</v>
      </c>
      <c r="AB102" s="7" t="s">
        <v>383</v>
      </c>
      <c r="AC102" s="7" t="s">
        <v>10</v>
      </c>
      <c r="AD102" s="7" t="s">
        <v>383</v>
      </c>
      <c r="AE102" s="19">
        <v>7650</v>
      </c>
      <c r="AF102" s="7" t="s">
        <v>3</v>
      </c>
      <c r="AG102" s="19">
        <v>9350</v>
      </c>
      <c r="AH102" s="7" t="s">
        <v>3</v>
      </c>
      <c r="AI102" s="7" t="s">
        <v>10</v>
      </c>
      <c r="AJ102" s="7" t="s">
        <v>383</v>
      </c>
      <c r="AK102" s="19">
        <f t="shared" si="6"/>
        <v>994.5</v>
      </c>
      <c r="AL102" s="7" t="s">
        <v>387</v>
      </c>
      <c r="AM102" s="19">
        <f t="shared" si="7"/>
        <v>2191.2000000000003</v>
      </c>
      <c r="AN102" s="7" t="s">
        <v>4</v>
      </c>
      <c r="AO102" s="19">
        <v>600</v>
      </c>
      <c r="AP102" s="7" t="s">
        <v>3</v>
      </c>
      <c r="AQ102" s="7" t="s">
        <v>10</v>
      </c>
      <c r="AR102" s="7" t="s">
        <v>383</v>
      </c>
      <c r="AS102" s="7" t="s">
        <v>10</v>
      </c>
    </row>
    <row r="103" spans="1:45" s="15" customFormat="1" ht="22.5" customHeight="1">
      <c r="A103" s="17"/>
      <c r="B103" s="4" t="s">
        <v>5</v>
      </c>
      <c r="C103" s="4">
        <v>3</v>
      </c>
      <c r="D103" s="12" t="s">
        <v>278</v>
      </c>
      <c r="E103" s="13" t="s">
        <v>278</v>
      </c>
      <c r="F103" s="9" t="s">
        <v>356</v>
      </c>
      <c r="G103" s="14" t="s">
        <v>281</v>
      </c>
      <c r="H103" s="6" t="s">
        <v>282</v>
      </c>
      <c r="I103" s="6" t="s">
        <v>283</v>
      </c>
      <c r="J103" s="6" t="s">
        <v>353</v>
      </c>
      <c r="K103" s="19">
        <v>15000</v>
      </c>
      <c r="L103" s="19">
        <v>11311.369696</v>
      </c>
      <c r="M103" s="7" t="s">
        <v>10</v>
      </c>
      <c r="N103" s="7" t="s">
        <v>10</v>
      </c>
      <c r="O103" s="7" t="s">
        <v>383</v>
      </c>
      <c r="P103" s="7" t="s">
        <v>10</v>
      </c>
      <c r="Q103" s="7" t="s">
        <v>10</v>
      </c>
      <c r="R103" s="7" t="s">
        <v>383</v>
      </c>
      <c r="S103" s="19">
        <f t="shared" si="4"/>
        <v>20000</v>
      </c>
      <c r="T103" s="7" t="s">
        <v>3</v>
      </c>
      <c r="U103" s="19">
        <v>0</v>
      </c>
      <c r="V103" s="7" t="s">
        <v>387</v>
      </c>
      <c r="W103" s="19">
        <f t="shared" si="5"/>
        <v>2500</v>
      </c>
      <c r="X103" s="7" t="s">
        <v>386</v>
      </c>
      <c r="Y103" s="7" t="s">
        <v>10</v>
      </c>
      <c r="Z103" s="7" t="s">
        <v>383</v>
      </c>
      <c r="AA103" s="7" t="s">
        <v>10</v>
      </c>
      <c r="AB103" s="7" t="s">
        <v>383</v>
      </c>
      <c r="AC103" s="7" t="s">
        <v>10</v>
      </c>
      <c r="AD103" s="7" t="s">
        <v>383</v>
      </c>
      <c r="AE103" s="19">
        <v>0</v>
      </c>
      <c r="AF103" s="7" t="s">
        <v>3</v>
      </c>
      <c r="AG103" s="19">
        <v>9350</v>
      </c>
      <c r="AH103" s="7" t="s">
        <v>3</v>
      </c>
      <c r="AI103" s="7" t="s">
        <v>10</v>
      </c>
      <c r="AJ103" s="7" t="s">
        <v>383</v>
      </c>
      <c r="AK103" s="19">
        <f t="shared" si="6"/>
        <v>975</v>
      </c>
      <c r="AL103" s="7" t="s">
        <v>387</v>
      </c>
      <c r="AM103" s="19">
        <f t="shared" si="7"/>
        <v>2191.2000000000003</v>
      </c>
      <c r="AN103" s="7" t="s">
        <v>4</v>
      </c>
      <c r="AO103" s="19">
        <v>600</v>
      </c>
      <c r="AP103" s="7" t="s">
        <v>3</v>
      </c>
      <c r="AQ103" s="7" t="s">
        <v>10</v>
      </c>
      <c r="AR103" s="7" t="s">
        <v>383</v>
      </c>
      <c r="AS103" s="7" t="s">
        <v>10</v>
      </c>
    </row>
    <row r="104" spans="1:45" s="15" customFormat="1" ht="22.5" customHeight="1">
      <c r="A104" s="17"/>
      <c r="B104" s="4" t="s">
        <v>5</v>
      </c>
      <c r="C104" s="4">
        <v>3</v>
      </c>
      <c r="D104" s="12" t="s">
        <v>278</v>
      </c>
      <c r="E104" s="13" t="s">
        <v>278</v>
      </c>
      <c r="F104" s="5" t="s">
        <v>361</v>
      </c>
      <c r="G104" s="14" t="s">
        <v>284</v>
      </c>
      <c r="H104" s="6" t="s">
        <v>285</v>
      </c>
      <c r="I104" s="6" t="s">
        <v>286</v>
      </c>
      <c r="J104" s="6" t="s">
        <v>354</v>
      </c>
      <c r="K104" s="19">
        <v>14900</v>
      </c>
      <c r="L104" s="19">
        <v>11243.354696</v>
      </c>
      <c r="M104" s="7" t="s">
        <v>10</v>
      </c>
      <c r="N104" s="7" t="s">
        <v>10</v>
      </c>
      <c r="O104" s="7" t="s">
        <v>383</v>
      </c>
      <c r="P104" s="7" t="s">
        <v>10</v>
      </c>
      <c r="Q104" s="7" t="s">
        <v>10</v>
      </c>
      <c r="R104" s="7" t="s">
        <v>383</v>
      </c>
      <c r="S104" s="19">
        <f t="shared" si="4"/>
        <v>19866.666666666668</v>
      </c>
      <c r="T104" s="7" t="s">
        <v>3</v>
      </c>
      <c r="U104" s="19">
        <v>41</v>
      </c>
      <c r="V104" s="7" t="s">
        <v>387</v>
      </c>
      <c r="W104" s="19">
        <f t="shared" si="5"/>
        <v>2483.3333333333335</v>
      </c>
      <c r="X104" s="7" t="s">
        <v>386</v>
      </c>
      <c r="Y104" s="7" t="s">
        <v>10</v>
      </c>
      <c r="Z104" s="7" t="s">
        <v>383</v>
      </c>
      <c r="AA104" s="7" t="s">
        <v>10</v>
      </c>
      <c r="AB104" s="7" t="s">
        <v>383</v>
      </c>
      <c r="AC104" s="7" t="s">
        <v>10</v>
      </c>
      <c r="AD104" s="7" t="s">
        <v>383</v>
      </c>
      <c r="AE104" s="19">
        <v>12416.67</v>
      </c>
      <c r="AF104" s="7" t="s">
        <v>3</v>
      </c>
      <c r="AG104" s="19">
        <v>9350</v>
      </c>
      <c r="AH104" s="7" t="s">
        <v>3</v>
      </c>
      <c r="AI104" s="7" t="s">
        <v>10</v>
      </c>
      <c r="AJ104" s="7" t="s">
        <v>383</v>
      </c>
      <c r="AK104" s="19">
        <f t="shared" si="6"/>
        <v>968.5</v>
      </c>
      <c r="AL104" s="7" t="s">
        <v>387</v>
      </c>
      <c r="AM104" s="19">
        <f t="shared" si="7"/>
        <v>2191.2000000000003</v>
      </c>
      <c r="AN104" s="7" t="s">
        <v>4</v>
      </c>
      <c r="AO104" s="19">
        <v>600</v>
      </c>
      <c r="AP104" s="7" t="s">
        <v>3</v>
      </c>
      <c r="AQ104" s="7" t="s">
        <v>10</v>
      </c>
      <c r="AR104" s="7" t="s">
        <v>383</v>
      </c>
      <c r="AS104" s="7" t="s">
        <v>10</v>
      </c>
    </row>
    <row r="105" spans="1:45" s="15" customFormat="1" ht="22.5" customHeight="1">
      <c r="A105" s="17"/>
      <c r="B105" s="4" t="s">
        <v>5</v>
      </c>
      <c r="C105" s="4">
        <v>3</v>
      </c>
      <c r="D105" s="12" t="s">
        <v>287</v>
      </c>
      <c r="E105" s="13" t="s">
        <v>278</v>
      </c>
      <c r="F105" s="5" t="s">
        <v>361</v>
      </c>
      <c r="G105" s="14" t="s">
        <v>288</v>
      </c>
      <c r="H105" s="6" t="s">
        <v>289</v>
      </c>
      <c r="I105" s="6" t="s">
        <v>290</v>
      </c>
      <c r="J105" s="6" t="s">
        <v>353</v>
      </c>
      <c r="K105" s="19">
        <v>14700</v>
      </c>
      <c r="L105" s="19">
        <v>11107.324696</v>
      </c>
      <c r="M105" s="7" t="s">
        <v>10</v>
      </c>
      <c r="N105" s="7" t="s">
        <v>10</v>
      </c>
      <c r="O105" s="7" t="s">
        <v>383</v>
      </c>
      <c r="P105" s="7" t="s">
        <v>10</v>
      </c>
      <c r="Q105" s="7" t="s">
        <v>10</v>
      </c>
      <c r="R105" s="7" t="s">
        <v>383</v>
      </c>
      <c r="S105" s="19">
        <f t="shared" si="4"/>
        <v>19600</v>
      </c>
      <c r="T105" s="7" t="s">
        <v>3</v>
      </c>
      <c r="U105" s="19">
        <v>27.5</v>
      </c>
      <c r="V105" s="7" t="s">
        <v>387</v>
      </c>
      <c r="W105" s="19">
        <f t="shared" si="5"/>
        <v>2450</v>
      </c>
      <c r="X105" s="7" t="s">
        <v>386</v>
      </c>
      <c r="Y105" s="7" t="s">
        <v>10</v>
      </c>
      <c r="Z105" s="7" t="s">
        <v>383</v>
      </c>
      <c r="AA105" s="7" t="s">
        <v>10</v>
      </c>
      <c r="AB105" s="7" t="s">
        <v>383</v>
      </c>
      <c r="AC105" s="7" t="s">
        <v>10</v>
      </c>
      <c r="AD105" s="7" t="s">
        <v>383</v>
      </c>
      <c r="AE105" s="19">
        <v>9800</v>
      </c>
      <c r="AF105" s="7" t="s">
        <v>3</v>
      </c>
      <c r="AG105" s="19">
        <v>9350</v>
      </c>
      <c r="AH105" s="7" t="s">
        <v>3</v>
      </c>
      <c r="AI105" s="7" t="s">
        <v>10</v>
      </c>
      <c r="AJ105" s="7" t="s">
        <v>383</v>
      </c>
      <c r="AK105" s="19">
        <f t="shared" si="6"/>
        <v>955.5</v>
      </c>
      <c r="AL105" s="7" t="s">
        <v>387</v>
      </c>
      <c r="AM105" s="19">
        <f t="shared" si="7"/>
        <v>2191.2000000000003</v>
      </c>
      <c r="AN105" s="7" t="s">
        <v>4</v>
      </c>
      <c r="AO105" s="19">
        <v>600</v>
      </c>
      <c r="AP105" s="7" t="s">
        <v>3</v>
      </c>
      <c r="AQ105" s="7" t="s">
        <v>10</v>
      </c>
      <c r="AR105" s="7" t="s">
        <v>383</v>
      </c>
      <c r="AS105" s="7" t="s">
        <v>10</v>
      </c>
    </row>
    <row r="106" spans="1:45" s="15" customFormat="1" ht="28.5">
      <c r="A106" s="17"/>
      <c r="B106" s="4" t="s">
        <v>5</v>
      </c>
      <c r="C106" s="4">
        <v>3</v>
      </c>
      <c r="D106" s="12" t="s">
        <v>293</v>
      </c>
      <c r="E106" s="13" t="s">
        <v>278</v>
      </c>
      <c r="F106" s="6" t="s">
        <v>361</v>
      </c>
      <c r="G106" s="14" t="s">
        <v>294</v>
      </c>
      <c r="H106" s="6" t="s">
        <v>295</v>
      </c>
      <c r="I106" s="6" t="s">
        <v>296</v>
      </c>
      <c r="J106" s="6" t="s">
        <v>353</v>
      </c>
      <c r="K106" s="19">
        <v>13100</v>
      </c>
      <c r="L106" s="19">
        <v>10019.084696</v>
      </c>
      <c r="M106" s="7" t="s">
        <v>10</v>
      </c>
      <c r="N106" s="7" t="s">
        <v>10</v>
      </c>
      <c r="O106" s="7" t="s">
        <v>383</v>
      </c>
      <c r="P106" s="7" t="s">
        <v>10</v>
      </c>
      <c r="Q106" s="7" t="s">
        <v>10</v>
      </c>
      <c r="R106" s="7" t="s">
        <v>383</v>
      </c>
      <c r="S106" s="19">
        <f t="shared" si="4"/>
        <v>17466.666666666668</v>
      </c>
      <c r="T106" s="7" t="s">
        <v>3</v>
      </c>
      <c r="U106" s="19">
        <v>0</v>
      </c>
      <c r="V106" s="7" t="s">
        <v>387</v>
      </c>
      <c r="W106" s="19">
        <f t="shared" si="5"/>
        <v>2183.3333333333335</v>
      </c>
      <c r="X106" s="7" t="s">
        <v>386</v>
      </c>
      <c r="Y106" s="7" t="s">
        <v>10</v>
      </c>
      <c r="Z106" s="7" t="s">
        <v>383</v>
      </c>
      <c r="AA106" s="7" t="s">
        <v>10</v>
      </c>
      <c r="AB106" s="7" t="s">
        <v>383</v>
      </c>
      <c r="AC106" s="7" t="s">
        <v>10</v>
      </c>
      <c r="AD106" s="7" t="s">
        <v>383</v>
      </c>
      <c r="AE106" s="19">
        <v>0</v>
      </c>
      <c r="AF106" s="7" t="s">
        <v>3</v>
      </c>
      <c r="AG106" s="19">
        <v>9350</v>
      </c>
      <c r="AH106" s="7" t="s">
        <v>3</v>
      </c>
      <c r="AI106" s="7" t="s">
        <v>10</v>
      </c>
      <c r="AJ106" s="7" t="s">
        <v>383</v>
      </c>
      <c r="AK106" s="19">
        <v>600</v>
      </c>
      <c r="AL106" s="7" t="s">
        <v>387</v>
      </c>
      <c r="AM106" s="19">
        <f t="shared" si="7"/>
        <v>2191.2000000000003</v>
      </c>
      <c r="AN106" s="7" t="s">
        <v>4</v>
      </c>
      <c r="AO106" s="19">
        <v>600</v>
      </c>
      <c r="AP106" s="7" t="s">
        <v>3</v>
      </c>
      <c r="AQ106" s="7" t="s">
        <v>10</v>
      </c>
      <c r="AR106" s="7" t="s">
        <v>383</v>
      </c>
      <c r="AS106" s="7" t="s">
        <v>10</v>
      </c>
    </row>
    <row r="107" spans="1:45" s="15" customFormat="1" ht="22.5" customHeight="1">
      <c r="A107" s="17"/>
      <c r="B107" s="4" t="s">
        <v>5</v>
      </c>
      <c r="C107" s="4">
        <v>3</v>
      </c>
      <c r="D107" s="12" t="s">
        <v>297</v>
      </c>
      <c r="E107" s="13" t="s">
        <v>297</v>
      </c>
      <c r="F107" s="5" t="s">
        <v>356</v>
      </c>
      <c r="G107" s="14" t="s">
        <v>298</v>
      </c>
      <c r="H107" s="6" t="s">
        <v>49</v>
      </c>
      <c r="I107" s="6" t="s">
        <v>299</v>
      </c>
      <c r="J107" s="6" t="s">
        <v>353</v>
      </c>
      <c r="K107" s="19">
        <v>12300</v>
      </c>
      <c r="L107" s="19">
        <v>9474.9646960000009</v>
      </c>
      <c r="M107" s="7" t="s">
        <v>10</v>
      </c>
      <c r="N107" s="7" t="s">
        <v>10</v>
      </c>
      <c r="O107" s="7" t="s">
        <v>383</v>
      </c>
      <c r="P107" s="7" t="s">
        <v>10</v>
      </c>
      <c r="Q107" s="7" t="s">
        <v>10</v>
      </c>
      <c r="R107" s="7" t="s">
        <v>383</v>
      </c>
      <c r="S107" s="19">
        <f t="shared" si="4"/>
        <v>16400</v>
      </c>
      <c r="T107" s="7" t="s">
        <v>3</v>
      </c>
      <c r="U107" s="19">
        <v>0</v>
      </c>
      <c r="V107" s="7" t="s">
        <v>387</v>
      </c>
      <c r="W107" s="19">
        <f t="shared" si="5"/>
        <v>2050</v>
      </c>
      <c r="X107" s="7" t="s">
        <v>386</v>
      </c>
      <c r="Y107" s="7" t="s">
        <v>10</v>
      </c>
      <c r="Z107" s="7" t="s">
        <v>383</v>
      </c>
      <c r="AA107" s="7" t="s">
        <v>10</v>
      </c>
      <c r="AB107" s="7" t="s">
        <v>383</v>
      </c>
      <c r="AC107" s="7" t="s">
        <v>10</v>
      </c>
      <c r="AD107" s="7" t="s">
        <v>383</v>
      </c>
      <c r="AE107" s="19">
        <v>0</v>
      </c>
      <c r="AF107" s="7" t="s">
        <v>3</v>
      </c>
      <c r="AG107" s="19">
        <v>9350</v>
      </c>
      <c r="AH107" s="7" t="s">
        <v>3</v>
      </c>
      <c r="AI107" s="7" t="s">
        <v>10</v>
      </c>
      <c r="AJ107" s="7" t="s">
        <v>383</v>
      </c>
      <c r="AK107" s="19">
        <f t="shared" si="6"/>
        <v>799.5</v>
      </c>
      <c r="AL107" s="7" t="s">
        <v>387</v>
      </c>
      <c r="AM107" s="19">
        <f t="shared" si="7"/>
        <v>2191.2000000000003</v>
      </c>
      <c r="AN107" s="7" t="s">
        <v>4</v>
      </c>
      <c r="AO107" s="19">
        <v>600</v>
      </c>
      <c r="AP107" s="7" t="s">
        <v>3</v>
      </c>
      <c r="AQ107" s="7" t="s">
        <v>10</v>
      </c>
      <c r="AR107" s="7" t="s">
        <v>383</v>
      </c>
      <c r="AS107" s="7" t="s">
        <v>10</v>
      </c>
    </row>
    <row r="108" spans="1:45" s="15" customFormat="1" ht="22.5" customHeight="1">
      <c r="A108" s="17"/>
      <c r="B108" s="4" t="s">
        <v>5</v>
      </c>
      <c r="C108" s="4">
        <v>3</v>
      </c>
      <c r="D108" s="12" t="s">
        <v>278</v>
      </c>
      <c r="E108" s="13" t="s">
        <v>278</v>
      </c>
      <c r="F108" s="9" t="s">
        <v>361</v>
      </c>
      <c r="G108" s="14" t="s">
        <v>291</v>
      </c>
      <c r="H108" s="6" t="s">
        <v>250</v>
      </c>
      <c r="I108" s="6" t="s">
        <v>292</v>
      </c>
      <c r="J108" s="6" t="s">
        <v>353</v>
      </c>
      <c r="K108" s="19">
        <v>14000</v>
      </c>
      <c r="L108" s="19">
        <v>10631.21</v>
      </c>
      <c r="M108" s="7" t="s">
        <v>10</v>
      </c>
      <c r="N108" s="7" t="s">
        <v>10</v>
      </c>
      <c r="O108" s="7" t="s">
        <v>383</v>
      </c>
      <c r="P108" s="7" t="s">
        <v>10</v>
      </c>
      <c r="Q108" s="7" t="s">
        <v>10</v>
      </c>
      <c r="R108" s="7" t="s">
        <v>383</v>
      </c>
      <c r="S108" s="19">
        <f t="shared" si="4"/>
        <v>18666.666666666668</v>
      </c>
      <c r="T108" s="7" t="s">
        <v>3</v>
      </c>
      <c r="U108" s="19">
        <v>0</v>
      </c>
      <c r="V108" s="7" t="s">
        <v>387</v>
      </c>
      <c r="W108" s="19">
        <f t="shared" si="5"/>
        <v>2333.3333333333335</v>
      </c>
      <c r="X108" s="7" t="s">
        <v>386</v>
      </c>
      <c r="Y108" s="7" t="s">
        <v>10</v>
      </c>
      <c r="Z108" s="7" t="s">
        <v>383</v>
      </c>
      <c r="AA108" s="7" t="s">
        <v>10</v>
      </c>
      <c r="AB108" s="7" t="s">
        <v>383</v>
      </c>
      <c r="AC108" s="7" t="s">
        <v>10</v>
      </c>
      <c r="AD108" s="7" t="s">
        <v>383</v>
      </c>
      <c r="AE108" s="19">
        <v>0</v>
      </c>
      <c r="AF108" s="7" t="s">
        <v>3</v>
      </c>
      <c r="AG108" s="19">
        <v>9350</v>
      </c>
      <c r="AH108" s="7" t="s">
        <v>3</v>
      </c>
      <c r="AI108" s="7" t="s">
        <v>10</v>
      </c>
      <c r="AJ108" s="7" t="s">
        <v>383</v>
      </c>
      <c r="AK108" s="19">
        <f t="shared" si="6"/>
        <v>910</v>
      </c>
      <c r="AL108" s="7" t="s">
        <v>387</v>
      </c>
      <c r="AM108" s="19">
        <f t="shared" si="7"/>
        <v>2191.2000000000003</v>
      </c>
      <c r="AN108" s="7" t="s">
        <v>4</v>
      </c>
      <c r="AO108" s="19">
        <v>600</v>
      </c>
      <c r="AP108" s="7" t="s">
        <v>3</v>
      </c>
      <c r="AQ108" s="7" t="s">
        <v>10</v>
      </c>
      <c r="AR108" s="7" t="s">
        <v>383</v>
      </c>
      <c r="AS108" s="7" t="s">
        <v>10</v>
      </c>
    </row>
    <row r="109" spans="1:45" s="8" customFormat="1" ht="28.5">
      <c r="A109" s="17"/>
      <c r="B109" s="4" t="s">
        <v>5</v>
      </c>
      <c r="C109" s="4">
        <v>3</v>
      </c>
      <c r="D109" s="12" t="s">
        <v>293</v>
      </c>
      <c r="E109" s="13" t="s">
        <v>278</v>
      </c>
      <c r="F109" s="5" t="s">
        <v>361</v>
      </c>
      <c r="G109" s="14" t="s">
        <v>300</v>
      </c>
      <c r="H109" s="6" t="s">
        <v>218</v>
      </c>
      <c r="I109" s="6" t="s">
        <v>301</v>
      </c>
      <c r="J109" s="6" t="s">
        <v>353</v>
      </c>
      <c r="K109" s="19">
        <v>9000</v>
      </c>
      <c r="L109" s="19">
        <v>7185.8005919999996</v>
      </c>
      <c r="M109" s="7" t="s">
        <v>10</v>
      </c>
      <c r="N109" s="7" t="s">
        <v>10</v>
      </c>
      <c r="O109" s="7" t="s">
        <v>383</v>
      </c>
      <c r="P109" s="7" t="s">
        <v>10</v>
      </c>
      <c r="Q109" s="7" t="s">
        <v>10</v>
      </c>
      <c r="R109" s="7" t="s">
        <v>383</v>
      </c>
      <c r="S109" s="19">
        <f t="shared" si="4"/>
        <v>12000</v>
      </c>
      <c r="T109" s="7" t="s">
        <v>3</v>
      </c>
      <c r="U109" s="19">
        <v>0</v>
      </c>
      <c r="V109" s="7" t="s">
        <v>387</v>
      </c>
      <c r="W109" s="19">
        <f t="shared" si="5"/>
        <v>1500</v>
      </c>
      <c r="X109" s="7" t="s">
        <v>386</v>
      </c>
      <c r="Y109" s="7" t="s">
        <v>10</v>
      </c>
      <c r="Z109" s="7" t="s">
        <v>383</v>
      </c>
      <c r="AA109" s="7" t="s">
        <v>10</v>
      </c>
      <c r="AB109" s="7" t="s">
        <v>383</v>
      </c>
      <c r="AC109" s="7" t="s">
        <v>10</v>
      </c>
      <c r="AD109" s="7" t="s">
        <v>383</v>
      </c>
      <c r="AE109" s="19">
        <v>0</v>
      </c>
      <c r="AF109" s="7" t="s">
        <v>3</v>
      </c>
      <c r="AG109" s="19">
        <v>9350</v>
      </c>
      <c r="AH109" s="7" t="s">
        <v>3</v>
      </c>
      <c r="AI109" s="7" t="s">
        <v>10</v>
      </c>
      <c r="AJ109" s="7" t="s">
        <v>383</v>
      </c>
      <c r="AK109" s="19">
        <f t="shared" si="6"/>
        <v>585</v>
      </c>
      <c r="AL109" s="7" t="s">
        <v>387</v>
      </c>
      <c r="AM109" s="19">
        <f t="shared" si="7"/>
        <v>2191.2000000000003</v>
      </c>
      <c r="AN109" s="7" t="s">
        <v>4</v>
      </c>
      <c r="AO109" s="19">
        <v>600</v>
      </c>
      <c r="AP109" s="7" t="s">
        <v>3</v>
      </c>
      <c r="AQ109" s="7" t="s">
        <v>10</v>
      </c>
      <c r="AR109" s="7" t="s">
        <v>383</v>
      </c>
      <c r="AS109" s="7" t="s">
        <v>10</v>
      </c>
    </row>
    <row r="110" spans="1:45" s="15" customFormat="1" ht="22.5" customHeight="1">
      <c r="A110" s="17"/>
      <c r="B110" s="4" t="s">
        <v>5</v>
      </c>
      <c r="C110" s="4">
        <v>3</v>
      </c>
      <c r="D110" s="12" t="s">
        <v>278</v>
      </c>
      <c r="E110" s="13" t="s">
        <v>278</v>
      </c>
      <c r="F110" s="5" t="s">
        <v>360</v>
      </c>
      <c r="G110" s="14" t="s">
        <v>302</v>
      </c>
      <c r="H110" s="6" t="s">
        <v>102</v>
      </c>
      <c r="I110" s="6" t="s">
        <v>303</v>
      </c>
      <c r="J110" s="6" t="s">
        <v>354</v>
      </c>
      <c r="K110" s="19">
        <v>6500</v>
      </c>
      <c r="L110" s="19">
        <v>5566.58</v>
      </c>
      <c r="M110" s="7" t="s">
        <v>10</v>
      </c>
      <c r="N110" s="7" t="s">
        <v>10</v>
      </c>
      <c r="O110" s="7" t="s">
        <v>383</v>
      </c>
      <c r="P110" s="7" t="s">
        <v>10</v>
      </c>
      <c r="Q110" s="7" t="s">
        <v>10</v>
      </c>
      <c r="R110" s="7" t="s">
        <v>383</v>
      </c>
      <c r="S110" s="19">
        <f t="shared" si="4"/>
        <v>8666.6666666666661</v>
      </c>
      <c r="T110" s="7" t="s">
        <v>3</v>
      </c>
      <c r="U110" s="19">
        <v>0</v>
      </c>
      <c r="V110" s="7" t="s">
        <v>387</v>
      </c>
      <c r="W110" s="19">
        <f t="shared" si="5"/>
        <v>1083.3333333333333</v>
      </c>
      <c r="X110" s="7" t="s">
        <v>386</v>
      </c>
      <c r="Y110" s="7" t="s">
        <v>10</v>
      </c>
      <c r="Z110" s="7" t="s">
        <v>383</v>
      </c>
      <c r="AA110" s="7" t="s">
        <v>10</v>
      </c>
      <c r="AB110" s="7" t="s">
        <v>383</v>
      </c>
      <c r="AC110" s="7" t="s">
        <v>10</v>
      </c>
      <c r="AD110" s="7" t="s">
        <v>383</v>
      </c>
      <c r="AE110" s="19">
        <v>0</v>
      </c>
      <c r="AF110" s="7" t="s">
        <v>3</v>
      </c>
      <c r="AG110" s="19">
        <v>9350</v>
      </c>
      <c r="AH110" s="7" t="s">
        <v>3</v>
      </c>
      <c r="AI110" s="7" t="s">
        <v>10</v>
      </c>
      <c r="AJ110" s="7" t="s">
        <v>383</v>
      </c>
      <c r="AK110" s="19">
        <v>162.5</v>
      </c>
      <c r="AL110" s="7" t="s">
        <v>387</v>
      </c>
      <c r="AM110" s="19">
        <f t="shared" si="7"/>
        <v>2191.2000000000003</v>
      </c>
      <c r="AN110" s="7" t="s">
        <v>4</v>
      </c>
      <c r="AO110" s="19">
        <v>600</v>
      </c>
      <c r="AP110" s="7" t="s">
        <v>3</v>
      </c>
      <c r="AQ110" s="7" t="s">
        <v>10</v>
      </c>
      <c r="AR110" s="7" t="s">
        <v>383</v>
      </c>
      <c r="AS110" s="7" t="s">
        <v>10</v>
      </c>
    </row>
    <row r="111" spans="1:45" s="15" customFormat="1" ht="22.5" customHeight="1">
      <c r="A111" s="17"/>
      <c r="B111" s="4" t="s">
        <v>5</v>
      </c>
      <c r="C111" s="4">
        <v>2</v>
      </c>
      <c r="D111" s="12" t="s">
        <v>275</v>
      </c>
      <c r="E111" s="13" t="s">
        <v>275</v>
      </c>
      <c r="F111" s="5" t="s">
        <v>355</v>
      </c>
      <c r="G111" s="14" t="s">
        <v>276</v>
      </c>
      <c r="H111" s="6" t="s">
        <v>277</v>
      </c>
      <c r="I111" s="6" t="s">
        <v>67</v>
      </c>
      <c r="J111" s="6" t="s">
        <v>353</v>
      </c>
      <c r="K111" s="19">
        <v>18700</v>
      </c>
      <c r="L111" s="19">
        <v>13827.924696</v>
      </c>
      <c r="M111" s="7" t="s">
        <v>10</v>
      </c>
      <c r="N111" s="7" t="s">
        <v>10</v>
      </c>
      <c r="O111" s="7" t="s">
        <v>383</v>
      </c>
      <c r="P111" s="7" t="s">
        <v>10</v>
      </c>
      <c r="Q111" s="7" t="s">
        <v>10</v>
      </c>
      <c r="R111" s="7" t="s">
        <v>383</v>
      </c>
      <c r="S111" s="19">
        <f t="shared" si="4"/>
        <v>24933.333333333336</v>
      </c>
      <c r="T111" s="7" t="s">
        <v>3</v>
      </c>
      <c r="U111" s="19">
        <v>27.5</v>
      </c>
      <c r="V111" s="7" t="s">
        <v>387</v>
      </c>
      <c r="W111" s="19">
        <f t="shared" si="5"/>
        <v>3116.666666666667</v>
      </c>
      <c r="X111" s="7" t="s">
        <v>386</v>
      </c>
      <c r="Y111" s="7" t="s">
        <v>10</v>
      </c>
      <c r="Z111" s="7" t="s">
        <v>383</v>
      </c>
      <c r="AA111" s="7" t="s">
        <v>10</v>
      </c>
      <c r="AB111" s="7" t="s">
        <v>383</v>
      </c>
      <c r="AC111" s="7" t="s">
        <v>10</v>
      </c>
      <c r="AD111" s="7" t="s">
        <v>383</v>
      </c>
      <c r="AE111" s="19">
        <v>9350</v>
      </c>
      <c r="AF111" s="7" t="s">
        <v>3</v>
      </c>
      <c r="AG111" s="19">
        <v>9350</v>
      </c>
      <c r="AH111" s="7" t="s">
        <v>3</v>
      </c>
      <c r="AI111" s="7" t="s">
        <v>10</v>
      </c>
      <c r="AJ111" s="7" t="s">
        <v>383</v>
      </c>
      <c r="AK111" s="19">
        <f t="shared" si="6"/>
        <v>1215.5</v>
      </c>
      <c r="AL111" s="7" t="s">
        <v>387</v>
      </c>
      <c r="AM111" s="19">
        <f t="shared" si="7"/>
        <v>2191.2000000000003</v>
      </c>
      <c r="AN111" s="7" t="s">
        <v>4</v>
      </c>
      <c r="AO111" s="19">
        <v>600</v>
      </c>
      <c r="AP111" s="7" t="s">
        <v>3</v>
      </c>
      <c r="AQ111" s="7" t="s">
        <v>10</v>
      </c>
      <c r="AR111" s="7" t="s">
        <v>383</v>
      </c>
      <c r="AS111" s="7" t="s">
        <v>10</v>
      </c>
    </row>
    <row r="112" spans="1:45" s="15" customFormat="1" ht="22.5" customHeight="1">
      <c r="A112" s="17"/>
      <c r="B112" s="4" t="s">
        <v>5</v>
      </c>
      <c r="C112" s="4">
        <v>2</v>
      </c>
      <c r="D112" s="12" t="s">
        <v>304</v>
      </c>
      <c r="E112" s="13" t="s">
        <v>275</v>
      </c>
      <c r="F112" s="5" t="s">
        <v>361</v>
      </c>
      <c r="G112" s="14" t="s">
        <v>305</v>
      </c>
      <c r="H112" s="6" t="s">
        <v>306</v>
      </c>
      <c r="I112" s="6" t="s">
        <v>129</v>
      </c>
      <c r="J112" s="6" t="s">
        <v>353</v>
      </c>
      <c r="K112" s="19">
        <v>17400</v>
      </c>
      <c r="L112" s="19">
        <v>12943.729696</v>
      </c>
      <c r="M112" s="7" t="s">
        <v>10</v>
      </c>
      <c r="N112" s="7" t="s">
        <v>10</v>
      </c>
      <c r="O112" s="7" t="s">
        <v>383</v>
      </c>
      <c r="P112" s="7" t="s">
        <v>10</v>
      </c>
      <c r="Q112" s="7" t="s">
        <v>10</v>
      </c>
      <c r="R112" s="7" t="s">
        <v>383</v>
      </c>
      <c r="S112" s="19">
        <f t="shared" si="4"/>
        <v>23200</v>
      </c>
      <c r="T112" s="7" t="s">
        <v>3</v>
      </c>
      <c r="U112" s="19">
        <v>68</v>
      </c>
      <c r="V112" s="7" t="s">
        <v>387</v>
      </c>
      <c r="W112" s="19">
        <f t="shared" si="5"/>
        <v>2900</v>
      </c>
      <c r="X112" s="7" t="s">
        <v>386</v>
      </c>
      <c r="Y112" s="7" t="s">
        <v>10</v>
      </c>
      <c r="Z112" s="7" t="s">
        <v>383</v>
      </c>
      <c r="AA112" s="7" t="s">
        <v>10</v>
      </c>
      <c r="AB112" s="7" t="s">
        <v>383</v>
      </c>
      <c r="AC112" s="7" t="s">
        <v>10</v>
      </c>
      <c r="AD112" s="7" t="s">
        <v>383</v>
      </c>
      <c r="AE112" s="19">
        <v>14500</v>
      </c>
      <c r="AF112" s="7" t="s">
        <v>3</v>
      </c>
      <c r="AG112" s="19">
        <v>9350</v>
      </c>
      <c r="AH112" s="7" t="s">
        <v>3</v>
      </c>
      <c r="AI112" s="7" t="s">
        <v>10</v>
      </c>
      <c r="AJ112" s="7" t="s">
        <v>383</v>
      </c>
      <c r="AK112" s="19">
        <f t="shared" si="6"/>
        <v>1131</v>
      </c>
      <c r="AL112" s="7" t="s">
        <v>387</v>
      </c>
      <c r="AM112" s="19">
        <f t="shared" si="7"/>
        <v>2191.2000000000003</v>
      </c>
      <c r="AN112" s="7" t="s">
        <v>4</v>
      </c>
      <c r="AO112" s="19">
        <v>600</v>
      </c>
      <c r="AP112" s="7" t="s">
        <v>3</v>
      </c>
      <c r="AQ112" s="7" t="s">
        <v>10</v>
      </c>
      <c r="AR112" s="7" t="s">
        <v>383</v>
      </c>
      <c r="AS112" s="7" t="s">
        <v>10</v>
      </c>
    </row>
    <row r="113" spans="1:45" s="15" customFormat="1" ht="22.5" customHeight="1">
      <c r="A113" s="17"/>
      <c r="B113" s="4" t="s">
        <v>5</v>
      </c>
      <c r="C113" s="4">
        <v>2</v>
      </c>
      <c r="D113" s="12" t="s">
        <v>304</v>
      </c>
      <c r="E113" s="13" t="s">
        <v>275</v>
      </c>
      <c r="F113" s="9" t="s">
        <v>361</v>
      </c>
      <c r="G113" s="14" t="s">
        <v>307</v>
      </c>
      <c r="H113" s="6" t="s">
        <v>133</v>
      </c>
      <c r="I113" s="6" t="s">
        <v>308</v>
      </c>
      <c r="J113" s="6" t="s">
        <v>354</v>
      </c>
      <c r="K113" s="19">
        <v>17300</v>
      </c>
      <c r="L113" s="19">
        <v>12875.714695999999</v>
      </c>
      <c r="M113" s="7" t="s">
        <v>10</v>
      </c>
      <c r="N113" s="7" t="s">
        <v>10</v>
      </c>
      <c r="O113" s="7" t="s">
        <v>383</v>
      </c>
      <c r="P113" s="7" t="s">
        <v>10</v>
      </c>
      <c r="Q113" s="7" t="s">
        <v>10</v>
      </c>
      <c r="R113" s="7" t="s">
        <v>383</v>
      </c>
      <c r="S113" s="19">
        <f t="shared" si="4"/>
        <v>23066.666666666664</v>
      </c>
      <c r="T113" s="7" t="s">
        <v>3</v>
      </c>
      <c r="U113" s="19">
        <v>68</v>
      </c>
      <c r="V113" s="7" t="s">
        <v>387</v>
      </c>
      <c r="W113" s="19">
        <f t="shared" si="5"/>
        <v>2883.333333333333</v>
      </c>
      <c r="X113" s="7" t="s">
        <v>386</v>
      </c>
      <c r="Y113" s="7" t="s">
        <v>10</v>
      </c>
      <c r="Z113" s="7" t="s">
        <v>383</v>
      </c>
      <c r="AA113" s="7" t="s">
        <v>10</v>
      </c>
      <c r="AB113" s="7" t="s">
        <v>383</v>
      </c>
      <c r="AC113" s="7" t="s">
        <v>10</v>
      </c>
      <c r="AD113" s="7" t="s">
        <v>383</v>
      </c>
      <c r="AE113" s="19">
        <v>17300</v>
      </c>
      <c r="AF113" s="7" t="s">
        <v>3</v>
      </c>
      <c r="AG113" s="19">
        <v>9350</v>
      </c>
      <c r="AH113" s="7" t="s">
        <v>3</v>
      </c>
      <c r="AI113" s="7" t="s">
        <v>10</v>
      </c>
      <c r="AJ113" s="7" t="s">
        <v>383</v>
      </c>
      <c r="AK113" s="19">
        <f t="shared" si="6"/>
        <v>1124.5</v>
      </c>
      <c r="AL113" s="7" t="s">
        <v>387</v>
      </c>
      <c r="AM113" s="19">
        <f t="shared" si="7"/>
        <v>2191.2000000000003</v>
      </c>
      <c r="AN113" s="7" t="s">
        <v>4</v>
      </c>
      <c r="AO113" s="19">
        <v>600</v>
      </c>
      <c r="AP113" s="7" t="s">
        <v>3</v>
      </c>
      <c r="AQ113" s="7" t="s">
        <v>10</v>
      </c>
      <c r="AR113" s="7" t="s">
        <v>383</v>
      </c>
      <c r="AS113" s="7" t="s">
        <v>10</v>
      </c>
    </row>
    <row r="114" spans="1:45" s="15" customFormat="1" ht="22.5" customHeight="1">
      <c r="A114" s="17"/>
      <c r="B114" s="4" t="s">
        <v>5</v>
      </c>
      <c r="C114" s="4">
        <v>2</v>
      </c>
      <c r="D114" s="12" t="s">
        <v>304</v>
      </c>
      <c r="E114" s="13" t="s">
        <v>275</v>
      </c>
      <c r="F114" s="5" t="s">
        <v>361</v>
      </c>
      <c r="G114" s="14" t="s">
        <v>309</v>
      </c>
      <c r="H114" s="6"/>
      <c r="I114" s="6" t="s">
        <v>123</v>
      </c>
      <c r="J114" s="6" t="s">
        <v>353</v>
      </c>
      <c r="K114" s="19">
        <v>15800</v>
      </c>
      <c r="L114" s="19">
        <v>11855.489696000001</v>
      </c>
      <c r="M114" s="7" t="s">
        <v>10</v>
      </c>
      <c r="N114" s="7" t="s">
        <v>10</v>
      </c>
      <c r="O114" s="7" t="s">
        <v>383</v>
      </c>
      <c r="P114" s="7" t="s">
        <v>10</v>
      </c>
      <c r="Q114" s="7" t="s">
        <v>10</v>
      </c>
      <c r="R114" s="7" t="s">
        <v>383</v>
      </c>
      <c r="S114" s="19">
        <f t="shared" si="4"/>
        <v>21066.666666666664</v>
      </c>
      <c r="T114" s="7" t="s">
        <v>3</v>
      </c>
      <c r="U114" s="19">
        <v>68</v>
      </c>
      <c r="V114" s="7" t="s">
        <v>387</v>
      </c>
      <c r="W114" s="19">
        <f t="shared" si="5"/>
        <v>2633.333333333333</v>
      </c>
      <c r="X114" s="7" t="s">
        <v>386</v>
      </c>
      <c r="Y114" s="7" t="s">
        <v>10</v>
      </c>
      <c r="Z114" s="7" t="s">
        <v>383</v>
      </c>
      <c r="AA114" s="7" t="s">
        <v>10</v>
      </c>
      <c r="AB114" s="7" t="s">
        <v>383</v>
      </c>
      <c r="AC114" s="7" t="s">
        <v>10</v>
      </c>
      <c r="AD114" s="7" t="s">
        <v>383</v>
      </c>
      <c r="AE114" s="19">
        <v>13166.67</v>
      </c>
      <c r="AF114" s="7" t="s">
        <v>3</v>
      </c>
      <c r="AG114" s="19">
        <v>9350</v>
      </c>
      <c r="AH114" s="7" t="s">
        <v>3</v>
      </c>
      <c r="AI114" s="7" t="s">
        <v>10</v>
      </c>
      <c r="AJ114" s="7" t="s">
        <v>383</v>
      </c>
      <c r="AK114" s="19">
        <f t="shared" si="6"/>
        <v>1027</v>
      </c>
      <c r="AL114" s="7" t="s">
        <v>387</v>
      </c>
      <c r="AM114" s="19">
        <f t="shared" si="7"/>
        <v>2191.2000000000003</v>
      </c>
      <c r="AN114" s="7" t="s">
        <v>4</v>
      </c>
      <c r="AO114" s="19">
        <v>600</v>
      </c>
      <c r="AP114" s="7" t="s">
        <v>3</v>
      </c>
      <c r="AQ114" s="7" t="s">
        <v>10</v>
      </c>
      <c r="AR114" s="7" t="s">
        <v>383</v>
      </c>
      <c r="AS114" s="7" t="s">
        <v>10</v>
      </c>
    </row>
    <row r="115" spans="1:45" s="15" customFormat="1" ht="22.5" customHeight="1">
      <c r="A115" s="17"/>
      <c r="B115" s="4" t="s">
        <v>5</v>
      </c>
      <c r="C115" s="4">
        <v>2</v>
      </c>
      <c r="D115" s="12" t="s">
        <v>304</v>
      </c>
      <c r="E115" s="13" t="s">
        <v>275</v>
      </c>
      <c r="F115" s="5" t="s">
        <v>361</v>
      </c>
      <c r="G115" s="14" t="s">
        <v>310</v>
      </c>
      <c r="H115" s="6" t="s">
        <v>67</v>
      </c>
      <c r="I115" s="6" t="s">
        <v>311</v>
      </c>
      <c r="J115" s="6" t="s">
        <v>353</v>
      </c>
      <c r="K115" s="19">
        <v>12900</v>
      </c>
      <c r="L115" s="19">
        <v>9883.0546959999992</v>
      </c>
      <c r="M115" s="7" t="s">
        <v>10</v>
      </c>
      <c r="N115" s="7" t="s">
        <v>10</v>
      </c>
      <c r="O115" s="7" t="s">
        <v>383</v>
      </c>
      <c r="P115" s="7" t="s">
        <v>10</v>
      </c>
      <c r="Q115" s="7" t="s">
        <v>10</v>
      </c>
      <c r="R115" s="7" t="s">
        <v>383</v>
      </c>
      <c r="S115" s="19">
        <f t="shared" si="4"/>
        <v>17200</v>
      </c>
      <c r="T115" s="7" t="s">
        <v>3</v>
      </c>
      <c r="U115" s="19">
        <v>23</v>
      </c>
      <c r="V115" s="7" t="s">
        <v>387</v>
      </c>
      <c r="W115" s="19">
        <f t="shared" si="5"/>
        <v>2150</v>
      </c>
      <c r="X115" s="7" t="s">
        <v>386</v>
      </c>
      <c r="Y115" s="7" t="s">
        <v>10</v>
      </c>
      <c r="Z115" s="7" t="s">
        <v>383</v>
      </c>
      <c r="AA115" s="7" t="s">
        <v>10</v>
      </c>
      <c r="AB115" s="7" t="s">
        <v>383</v>
      </c>
      <c r="AC115" s="7" t="s">
        <v>10</v>
      </c>
      <c r="AD115" s="7" t="s">
        <v>383</v>
      </c>
      <c r="AE115" s="19">
        <v>6450</v>
      </c>
      <c r="AF115" s="7" t="s">
        <v>3</v>
      </c>
      <c r="AG115" s="19">
        <v>9350</v>
      </c>
      <c r="AH115" s="7" t="s">
        <v>3</v>
      </c>
      <c r="AI115" s="7" t="s">
        <v>10</v>
      </c>
      <c r="AJ115" s="7" t="s">
        <v>383</v>
      </c>
      <c r="AK115" s="19">
        <f t="shared" si="6"/>
        <v>838.5</v>
      </c>
      <c r="AL115" s="7" t="s">
        <v>387</v>
      </c>
      <c r="AM115" s="19">
        <f t="shared" si="7"/>
        <v>2191.2000000000003</v>
      </c>
      <c r="AN115" s="7" t="s">
        <v>4</v>
      </c>
      <c r="AO115" s="19">
        <v>600</v>
      </c>
      <c r="AP115" s="7" t="s">
        <v>3</v>
      </c>
      <c r="AQ115" s="7" t="s">
        <v>10</v>
      </c>
      <c r="AR115" s="7" t="s">
        <v>383</v>
      </c>
      <c r="AS115" s="7" t="s">
        <v>10</v>
      </c>
    </row>
    <row r="116" spans="1:45" s="15" customFormat="1" ht="22.5" customHeight="1">
      <c r="A116" s="17"/>
      <c r="B116" s="4" t="s">
        <v>5</v>
      </c>
      <c r="C116" s="4">
        <v>2</v>
      </c>
      <c r="D116" s="12" t="s">
        <v>304</v>
      </c>
      <c r="E116" s="13" t="s">
        <v>275</v>
      </c>
      <c r="F116" s="5" t="s">
        <v>361</v>
      </c>
      <c r="G116" s="14" t="s">
        <v>252</v>
      </c>
      <c r="H116" s="6" t="s">
        <v>54</v>
      </c>
      <c r="I116" s="6" t="s">
        <v>211</v>
      </c>
      <c r="J116" s="6" t="s">
        <v>353</v>
      </c>
      <c r="K116" s="19">
        <v>9900</v>
      </c>
      <c r="L116" s="19">
        <v>7828.8955920000008</v>
      </c>
      <c r="M116" s="7" t="s">
        <v>10</v>
      </c>
      <c r="N116" s="7" t="s">
        <v>10</v>
      </c>
      <c r="O116" s="7" t="s">
        <v>383</v>
      </c>
      <c r="P116" s="7" t="s">
        <v>10</v>
      </c>
      <c r="Q116" s="7" t="s">
        <v>10</v>
      </c>
      <c r="R116" s="7" t="s">
        <v>383</v>
      </c>
      <c r="S116" s="19">
        <f t="shared" si="4"/>
        <v>13200</v>
      </c>
      <c r="T116" s="7" t="s">
        <v>3</v>
      </c>
      <c r="U116" s="19">
        <v>0</v>
      </c>
      <c r="V116" s="7" t="s">
        <v>387</v>
      </c>
      <c r="W116" s="19">
        <f t="shared" si="5"/>
        <v>1650</v>
      </c>
      <c r="X116" s="7" t="s">
        <v>386</v>
      </c>
      <c r="Y116" s="7" t="s">
        <v>10</v>
      </c>
      <c r="Z116" s="7" t="s">
        <v>383</v>
      </c>
      <c r="AA116" s="7" t="s">
        <v>10</v>
      </c>
      <c r="AB116" s="7" t="s">
        <v>383</v>
      </c>
      <c r="AC116" s="7" t="s">
        <v>10</v>
      </c>
      <c r="AD116" s="7" t="s">
        <v>383</v>
      </c>
      <c r="AE116" s="19">
        <v>0</v>
      </c>
      <c r="AF116" s="7" t="s">
        <v>3</v>
      </c>
      <c r="AG116" s="19">
        <v>9350</v>
      </c>
      <c r="AH116" s="7" t="s">
        <v>3</v>
      </c>
      <c r="AI116" s="7" t="s">
        <v>10</v>
      </c>
      <c r="AJ116" s="7" t="s">
        <v>383</v>
      </c>
      <c r="AK116" s="19">
        <f t="shared" si="6"/>
        <v>643.5</v>
      </c>
      <c r="AL116" s="7" t="s">
        <v>387</v>
      </c>
      <c r="AM116" s="19">
        <f t="shared" si="7"/>
        <v>2191.2000000000003</v>
      </c>
      <c r="AN116" s="7" t="s">
        <v>4</v>
      </c>
      <c r="AO116" s="19">
        <v>600</v>
      </c>
      <c r="AP116" s="7" t="s">
        <v>3</v>
      </c>
      <c r="AQ116" s="7" t="s">
        <v>10</v>
      </c>
      <c r="AR116" s="7" t="s">
        <v>383</v>
      </c>
      <c r="AS116" s="7" t="s">
        <v>10</v>
      </c>
    </row>
    <row r="117" spans="1:45" s="15" customFormat="1" ht="22.5" customHeight="1">
      <c r="A117" s="17"/>
      <c r="B117" s="4" t="s">
        <v>5</v>
      </c>
      <c r="C117" s="4">
        <v>2</v>
      </c>
      <c r="D117" s="12" t="s">
        <v>312</v>
      </c>
      <c r="E117" s="13" t="s">
        <v>312</v>
      </c>
      <c r="F117" s="5" t="s">
        <v>357</v>
      </c>
      <c r="G117" s="14" t="s">
        <v>313</v>
      </c>
      <c r="H117" s="6" t="s">
        <v>314</v>
      </c>
      <c r="I117" s="6" t="s">
        <v>315</v>
      </c>
      <c r="J117" s="6" t="s">
        <v>353</v>
      </c>
      <c r="K117" s="19">
        <v>8100</v>
      </c>
      <c r="L117" s="19">
        <v>6533.0738000000001</v>
      </c>
      <c r="M117" s="7" t="s">
        <v>10</v>
      </c>
      <c r="N117" s="7" t="s">
        <v>10</v>
      </c>
      <c r="O117" s="7" t="s">
        <v>383</v>
      </c>
      <c r="P117" s="7" t="s">
        <v>10</v>
      </c>
      <c r="Q117" s="7" t="s">
        <v>10</v>
      </c>
      <c r="R117" s="7" t="s">
        <v>383</v>
      </c>
      <c r="S117" s="19">
        <f t="shared" si="4"/>
        <v>10800</v>
      </c>
      <c r="T117" s="7" t="s">
        <v>3</v>
      </c>
      <c r="U117" s="19">
        <v>0</v>
      </c>
      <c r="V117" s="7" t="s">
        <v>387</v>
      </c>
      <c r="W117" s="19">
        <f t="shared" si="5"/>
        <v>1350</v>
      </c>
      <c r="X117" s="7" t="s">
        <v>386</v>
      </c>
      <c r="Y117" s="7" t="s">
        <v>10</v>
      </c>
      <c r="Z117" s="7" t="s">
        <v>383</v>
      </c>
      <c r="AA117" s="7" t="s">
        <v>10</v>
      </c>
      <c r="AB117" s="7" t="s">
        <v>383</v>
      </c>
      <c r="AC117" s="7" t="s">
        <v>10</v>
      </c>
      <c r="AD117" s="7" t="s">
        <v>383</v>
      </c>
      <c r="AE117" s="19">
        <v>0</v>
      </c>
      <c r="AF117" s="7" t="s">
        <v>3</v>
      </c>
      <c r="AG117" s="19">
        <v>9350</v>
      </c>
      <c r="AH117" s="7" t="s">
        <v>3</v>
      </c>
      <c r="AI117" s="7" t="s">
        <v>10</v>
      </c>
      <c r="AJ117" s="7" t="s">
        <v>383</v>
      </c>
      <c r="AK117" s="19">
        <v>405</v>
      </c>
      <c r="AL117" s="7" t="s">
        <v>387</v>
      </c>
      <c r="AM117" s="19">
        <f t="shared" si="7"/>
        <v>2191.2000000000003</v>
      </c>
      <c r="AN117" s="7" t="s">
        <v>4</v>
      </c>
      <c r="AO117" s="19">
        <v>600</v>
      </c>
      <c r="AP117" s="7" t="s">
        <v>3</v>
      </c>
      <c r="AQ117" s="7" t="s">
        <v>10</v>
      </c>
      <c r="AR117" s="7" t="s">
        <v>383</v>
      </c>
      <c r="AS117" s="7" t="s">
        <v>10</v>
      </c>
    </row>
    <row r="118" spans="1:45" s="15" customFormat="1" ht="22.5" customHeight="1">
      <c r="A118" s="17"/>
      <c r="B118" s="4" t="s">
        <v>5</v>
      </c>
      <c r="C118" s="4">
        <v>2</v>
      </c>
      <c r="D118" s="12" t="s">
        <v>312</v>
      </c>
      <c r="E118" s="13" t="s">
        <v>312</v>
      </c>
      <c r="F118" s="5" t="s">
        <v>357</v>
      </c>
      <c r="G118" s="14" t="s">
        <v>316</v>
      </c>
      <c r="H118" s="6" t="s">
        <v>317</v>
      </c>
      <c r="I118" s="6" t="s">
        <v>318</v>
      </c>
      <c r="J118" s="6" t="s">
        <v>353</v>
      </c>
      <c r="K118" s="19">
        <v>8100</v>
      </c>
      <c r="L118" s="19">
        <v>6533.0738000000001</v>
      </c>
      <c r="M118" s="7" t="s">
        <v>10</v>
      </c>
      <c r="N118" s="7" t="s">
        <v>10</v>
      </c>
      <c r="O118" s="7" t="s">
        <v>383</v>
      </c>
      <c r="P118" s="7" t="s">
        <v>10</v>
      </c>
      <c r="Q118" s="7" t="s">
        <v>10</v>
      </c>
      <c r="R118" s="7" t="s">
        <v>383</v>
      </c>
      <c r="S118" s="19">
        <f t="shared" si="4"/>
        <v>10800</v>
      </c>
      <c r="T118" s="7" t="s">
        <v>3</v>
      </c>
      <c r="U118" s="19">
        <v>0</v>
      </c>
      <c r="V118" s="7" t="s">
        <v>387</v>
      </c>
      <c r="W118" s="19">
        <f t="shared" si="5"/>
        <v>1350</v>
      </c>
      <c r="X118" s="7" t="s">
        <v>386</v>
      </c>
      <c r="Y118" s="7" t="s">
        <v>10</v>
      </c>
      <c r="Z118" s="7" t="s">
        <v>383</v>
      </c>
      <c r="AA118" s="7" t="s">
        <v>10</v>
      </c>
      <c r="AB118" s="7" t="s">
        <v>383</v>
      </c>
      <c r="AC118" s="7" t="s">
        <v>10</v>
      </c>
      <c r="AD118" s="7" t="s">
        <v>383</v>
      </c>
      <c r="AE118" s="19">
        <v>0</v>
      </c>
      <c r="AF118" s="7" t="s">
        <v>3</v>
      </c>
      <c r="AG118" s="19">
        <v>9350</v>
      </c>
      <c r="AH118" s="7" t="s">
        <v>3</v>
      </c>
      <c r="AI118" s="7" t="s">
        <v>10</v>
      </c>
      <c r="AJ118" s="7" t="s">
        <v>383</v>
      </c>
      <c r="AK118" s="19">
        <f t="shared" si="6"/>
        <v>526.5</v>
      </c>
      <c r="AL118" s="7" t="s">
        <v>387</v>
      </c>
      <c r="AM118" s="19">
        <f t="shared" si="7"/>
        <v>2191.2000000000003</v>
      </c>
      <c r="AN118" s="7" t="s">
        <v>4</v>
      </c>
      <c r="AO118" s="19">
        <v>600</v>
      </c>
      <c r="AP118" s="7" t="s">
        <v>3</v>
      </c>
      <c r="AQ118" s="7" t="s">
        <v>10</v>
      </c>
      <c r="AR118" s="7" t="s">
        <v>383</v>
      </c>
      <c r="AS118" s="7" t="s">
        <v>10</v>
      </c>
    </row>
    <row r="119" spans="1:45" s="15" customFormat="1" ht="22.5" customHeight="1">
      <c r="A119" s="17"/>
      <c r="B119" s="4" t="s">
        <v>5</v>
      </c>
      <c r="C119" s="4">
        <v>1</v>
      </c>
      <c r="D119" s="12" t="s">
        <v>319</v>
      </c>
      <c r="E119" s="13" t="s">
        <v>319</v>
      </c>
      <c r="F119" s="5" t="s">
        <v>361</v>
      </c>
      <c r="G119" s="14" t="s">
        <v>320</v>
      </c>
      <c r="H119" s="6" t="s">
        <v>321</v>
      </c>
      <c r="I119" s="6" t="s">
        <v>322</v>
      </c>
      <c r="J119" s="6" t="s">
        <v>354</v>
      </c>
      <c r="K119" s="19">
        <v>10000</v>
      </c>
      <c r="L119" s="19">
        <v>7900.3505920000007</v>
      </c>
      <c r="M119" s="7" t="s">
        <v>10</v>
      </c>
      <c r="N119" s="7" t="s">
        <v>10</v>
      </c>
      <c r="O119" s="7" t="s">
        <v>383</v>
      </c>
      <c r="P119" s="7" t="s">
        <v>10</v>
      </c>
      <c r="Q119" s="7" t="s">
        <v>10</v>
      </c>
      <c r="R119" s="7" t="s">
        <v>383</v>
      </c>
      <c r="S119" s="19">
        <f t="shared" si="4"/>
        <v>13333.333333333332</v>
      </c>
      <c r="T119" s="7" t="s">
        <v>3</v>
      </c>
      <c r="U119" s="19">
        <v>41</v>
      </c>
      <c r="V119" s="7" t="s">
        <v>387</v>
      </c>
      <c r="W119" s="19">
        <f t="shared" si="5"/>
        <v>1666.6666666666665</v>
      </c>
      <c r="X119" s="7" t="s">
        <v>386</v>
      </c>
      <c r="Y119" s="7" t="s">
        <v>10</v>
      </c>
      <c r="Z119" s="7" t="s">
        <v>383</v>
      </c>
      <c r="AA119" s="7" t="s">
        <v>10</v>
      </c>
      <c r="AB119" s="7" t="s">
        <v>383</v>
      </c>
      <c r="AC119" s="7" t="s">
        <v>10</v>
      </c>
      <c r="AD119" s="7" t="s">
        <v>383</v>
      </c>
      <c r="AE119" s="19">
        <v>8333.33</v>
      </c>
      <c r="AF119" s="7" t="s">
        <v>3</v>
      </c>
      <c r="AG119" s="19">
        <v>9350</v>
      </c>
      <c r="AH119" s="7" t="s">
        <v>3</v>
      </c>
      <c r="AI119" s="7" t="s">
        <v>10</v>
      </c>
      <c r="AJ119" s="7" t="s">
        <v>383</v>
      </c>
      <c r="AK119" s="19">
        <f t="shared" si="6"/>
        <v>650</v>
      </c>
      <c r="AL119" s="7" t="s">
        <v>387</v>
      </c>
      <c r="AM119" s="19">
        <f t="shared" si="7"/>
        <v>2191.2000000000003</v>
      </c>
      <c r="AN119" s="7" t="s">
        <v>4</v>
      </c>
      <c r="AO119" s="19">
        <v>600</v>
      </c>
      <c r="AP119" s="7" t="s">
        <v>3</v>
      </c>
      <c r="AQ119" s="7" t="s">
        <v>10</v>
      </c>
      <c r="AR119" s="7" t="s">
        <v>383</v>
      </c>
      <c r="AS119" s="7" t="s">
        <v>10</v>
      </c>
    </row>
    <row r="120" spans="1:45" s="15" customFormat="1" ht="22.5" customHeight="1">
      <c r="A120" s="17"/>
      <c r="B120" s="4" t="s">
        <v>5</v>
      </c>
      <c r="C120" s="4">
        <v>1</v>
      </c>
      <c r="D120" s="12" t="s">
        <v>319</v>
      </c>
      <c r="E120" s="13" t="s">
        <v>319</v>
      </c>
      <c r="F120" s="5" t="s">
        <v>361</v>
      </c>
      <c r="G120" s="14" t="s">
        <v>323</v>
      </c>
      <c r="H120" s="6" t="s">
        <v>324</v>
      </c>
      <c r="I120" s="6" t="s">
        <v>325</v>
      </c>
      <c r="J120" s="6" t="s">
        <v>353</v>
      </c>
      <c r="K120" s="19">
        <v>9800</v>
      </c>
      <c r="L120" s="19">
        <v>7757.4405920000008</v>
      </c>
      <c r="M120" s="7" t="s">
        <v>10</v>
      </c>
      <c r="N120" s="7" t="s">
        <v>10</v>
      </c>
      <c r="O120" s="7" t="s">
        <v>383</v>
      </c>
      <c r="P120" s="7" t="s">
        <v>10</v>
      </c>
      <c r="Q120" s="7" t="s">
        <v>10</v>
      </c>
      <c r="R120" s="7" t="s">
        <v>383</v>
      </c>
      <c r="S120" s="19">
        <f t="shared" si="4"/>
        <v>13066.666666666668</v>
      </c>
      <c r="T120" s="7" t="s">
        <v>3</v>
      </c>
      <c r="U120" s="19">
        <v>23</v>
      </c>
      <c r="V120" s="7" t="s">
        <v>387</v>
      </c>
      <c r="W120" s="19">
        <f t="shared" si="5"/>
        <v>1633.3333333333335</v>
      </c>
      <c r="X120" s="7" t="s">
        <v>386</v>
      </c>
      <c r="Y120" s="7" t="s">
        <v>10</v>
      </c>
      <c r="Z120" s="7" t="s">
        <v>383</v>
      </c>
      <c r="AA120" s="7" t="s">
        <v>10</v>
      </c>
      <c r="AB120" s="7" t="s">
        <v>383</v>
      </c>
      <c r="AC120" s="7" t="s">
        <v>10</v>
      </c>
      <c r="AD120" s="7" t="s">
        <v>383</v>
      </c>
      <c r="AE120" s="19">
        <v>4900</v>
      </c>
      <c r="AF120" s="7" t="s">
        <v>3</v>
      </c>
      <c r="AG120" s="19">
        <v>9350</v>
      </c>
      <c r="AH120" s="7" t="s">
        <v>3</v>
      </c>
      <c r="AI120" s="7" t="s">
        <v>10</v>
      </c>
      <c r="AJ120" s="7" t="s">
        <v>383</v>
      </c>
      <c r="AK120" s="19">
        <f t="shared" si="6"/>
        <v>637</v>
      </c>
      <c r="AL120" s="7" t="s">
        <v>387</v>
      </c>
      <c r="AM120" s="19">
        <f t="shared" si="7"/>
        <v>2191.2000000000003</v>
      </c>
      <c r="AN120" s="7" t="s">
        <v>4</v>
      </c>
      <c r="AO120" s="19">
        <v>600</v>
      </c>
      <c r="AP120" s="7" t="s">
        <v>3</v>
      </c>
      <c r="AQ120" s="7" t="s">
        <v>10</v>
      </c>
      <c r="AR120" s="7" t="s">
        <v>383</v>
      </c>
      <c r="AS120" s="7" t="s">
        <v>10</v>
      </c>
    </row>
    <row r="121" spans="1:45" s="15" customFormat="1" ht="22.5" customHeight="1">
      <c r="A121" s="17"/>
      <c r="B121" s="4" t="s">
        <v>5</v>
      </c>
      <c r="C121" s="4">
        <v>1</v>
      </c>
      <c r="D121" s="12" t="s">
        <v>319</v>
      </c>
      <c r="E121" s="13" t="s">
        <v>319</v>
      </c>
      <c r="F121" s="5" t="s">
        <v>361</v>
      </c>
      <c r="G121" s="14" t="s">
        <v>326</v>
      </c>
      <c r="H121" s="6" t="s">
        <v>327</v>
      </c>
      <c r="I121" s="6" t="s">
        <v>328</v>
      </c>
      <c r="J121" s="6" t="s">
        <v>354</v>
      </c>
      <c r="K121" s="19">
        <v>7900</v>
      </c>
      <c r="L121" s="19">
        <v>6386.3238000000001</v>
      </c>
      <c r="M121" s="7" t="s">
        <v>10</v>
      </c>
      <c r="N121" s="7" t="s">
        <v>10</v>
      </c>
      <c r="O121" s="7" t="s">
        <v>383</v>
      </c>
      <c r="P121" s="7" t="s">
        <v>10</v>
      </c>
      <c r="Q121" s="7" t="s">
        <v>10</v>
      </c>
      <c r="R121" s="7" t="s">
        <v>383</v>
      </c>
      <c r="S121" s="19">
        <f t="shared" si="4"/>
        <v>10533.333333333332</v>
      </c>
      <c r="T121" s="7" t="s">
        <v>3</v>
      </c>
      <c r="U121" s="19">
        <v>23</v>
      </c>
      <c r="V121" s="7" t="s">
        <v>387</v>
      </c>
      <c r="W121" s="19">
        <f t="shared" si="5"/>
        <v>1316.6666666666665</v>
      </c>
      <c r="X121" s="7" t="s">
        <v>386</v>
      </c>
      <c r="Y121" s="7" t="s">
        <v>10</v>
      </c>
      <c r="Z121" s="7" t="s">
        <v>383</v>
      </c>
      <c r="AA121" s="7" t="s">
        <v>10</v>
      </c>
      <c r="AB121" s="7" t="s">
        <v>383</v>
      </c>
      <c r="AC121" s="7" t="s">
        <v>10</v>
      </c>
      <c r="AD121" s="7" t="s">
        <v>383</v>
      </c>
      <c r="AE121" s="19">
        <v>3950</v>
      </c>
      <c r="AF121" s="7" t="s">
        <v>3</v>
      </c>
      <c r="AG121" s="19">
        <v>9350</v>
      </c>
      <c r="AH121" s="7" t="s">
        <v>3</v>
      </c>
      <c r="AI121" s="7" t="s">
        <v>10</v>
      </c>
      <c r="AJ121" s="7" t="s">
        <v>383</v>
      </c>
      <c r="AK121" s="19">
        <f t="shared" si="6"/>
        <v>513.5</v>
      </c>
      <c r="AL121" s="7" t="s">
        <v>387</v>
      </c>
      <c r="AM121" s="19">
        <f t="shared" si="7"/>
        <v>2191.2000000000003</v>
      </c>
      <c r="AN121" s="7" t="s">
        <v>4</v>
      </c>
      <c r="AO121" s="19">
        <v>600</v>
      </c>
      <c r="AP121" s="7" t="s">
        <v>3</v>
      </c>
      <c r="AQ121" s="7" t="s">
        <v>10</v>
      </c>
      <c r="AR121" s="7" t="s">
        <v>383</v>
      </c>
      <c r="AS121" s="7" t="s">
        <v>10</v>
      </c>
    </row>
    <row r="122" spans="1:45" s="15" customFormat="1" ht="22.5" customHeight="1">
      <c r="A122" s="17"/>
      <c r="B122" s="4" t="s">
        <v>5</v>
      </c>
      <c r="C122" s="4">
        <v>1</v>
      </c>
      <c r="D122" s="12" t="s">
        <v>319</v>
      </c>
      <c r="E122" s="13" t="s">
        <v>319</v>
      </c>
      <c r="F122" s="5" t="s">
        <v>361</v>
      </c>
      <c r="G122" s="14" t="s">
        <v>329</v>
      </c>
      <c r="H122" s="6"/>
      <c r="I122" s="6" t="s">
        <v>330</v>
      </c>
      <c r="J122" s="6" t="s">
        <v>353</v>
      </c>
      <c r="K122" s="19">
        <v>6100</v>
      </c>
      <c r="L122" s="19">
        <v>5293.6786959999999</v>
      </c>
      <c r="M122" s="7" t="s">
        <v>10</v>
      </c>
      <c r="N122" s="7" t="s">
        <v>10</v>
      </c>
      <c r="O122" s="7" t="s">
        <v>383</v>
      </c>
      <c r="P122" s="7" t="s">
        <v>10</v>
      </c>
      <c r="Q122" s="7" t="s">
        <v>10</v>
      </c>
      <c r="R122" s="7" t="s">
        <v>383</v>
      </c>
      <c r="S122" s="19">
        <f t="shared" si="4"/>
        <v>8133.3333333333339</v>
      </c>
      <c r="T122" s="7" t="s">
        <v>3</v>
      </c>
      <c r="U122" s="19">
        <v>0</v>
      </c>
      <c r="V122" s="7" t="s">
        <v>387</v>
      </c>
      <c r="W122" s="19">
        <f t="shared" si="5"/>
        <v>1016.6666666666667</v>
      </c>
      <c r="X122" s="7" t="s">
        <v>386</v>
      </c>
      <c r="Y122" s="7" t="s">
        <v>10</v>
      </c>
      <c r="Z122" s="7" t="s">
        <v>383</v>
      </c>
      <c r="AA122" s="7" t="s">
        <v>10</v>
      </c>
      <c r="AB122" s="7" t="s">
        <v>383</v>
      </c>
      <c r="AC122" s="7" t="s">
        <v>10</v>
      </c>
      <c r="AD122" s="7" t="s">
        <v>383</v>
      </c>
      <c r="AE122" s="19">
        <v>0</v>
      </c>
      <c r="AF122" s="7" t="s">
        <v>3</v>
      </c>
      <c r="AG122" s="19">
        <v>9350</v>
      </c>
      <c r="AH122" s="7" t="s">
        <v>3</v>
      </c>
      <c r="AI122" s="7" t="s">
        <v>10</v>
      </c>
      <c r="AJ122" s="7" t="s">
        <v>383</v>
      </c>
      <c r="AK122" s="19">
        <f t="shared" si="6"/>
        <v>396.5</v>
      </c>
      <c r="AL122" s="7" t="s">
        <v>387</v>
      </c>
      <c r="AM122" s="19">
        <f t="shared" si="7"/>
        <v>2191.2000000000003</v>
      </c>
      <c r="AN122" s="7" t="s">
        <v>4</v>
      </c>
      <c r="AO122" s="19">
        <v>600</v>
      </c>
      <c r="AP122" s="7" t="s">
        <v>3</v>
      </c>
      <c r="AQ122" s="7" t="s">
        <v>10</v>
      </c>
      <c r="AR122" s="7" t="s">
        <v>383</v>
      </c>
      <c r="AS122" s="7" t="s">
        <v>10</v>
      </c>
    </row>
    <row r="123" spans="1:45" s="15" customFormat="1" ht="22.5" customHeight="1">
      <c r="A123" s="17"/>
      <c r="B123" s="4" t="s">
        <v>5</v>
      </c>
      <c r="C123" s="4">
        <v>1</v>
      </c>
      <c r="D123" s="12" t="s">
        <v>319</v>
      </c>
      <c r="E123" s="13" t="s">
        <v>319</v>
      </c>
      <c r="F123" s="5" t="s">
        <v>361</v>
      </c>
      <c r="G123" s="14" t="s">
        <v>281</v>
      </c>
      <c r="H123" s="6" t="s">
        <v>331</v>
      </c>
      <c r="I123" s="6" t="s">
        <v>332</v>
      </c>
      <c r="J123" s="6" t="s">
        <v>353</v>
      </c>
      <c r="K123" s="19">
        <v>6100</v>
      </c>
      <c r="L123" s="19">
        <v>5293.6786959999999</v>
      </c>
      <c r="M123" s="7" t="s">
        <v>10</v>
      </c>
      <c r="N123" s="7" t="s">
        <v>10</v>
      </c>
      <c r="O123" s="7" t="s">
        <v>383</v>
      </c>
      <c r="P123" s="7" t="s">
        <v>10</v>
      </c>
      <c r="Q123" s="7" t="s">
        <v>10</v>
      </c>
      <c r="R123" s="7" t="s">
        <v>383</v>
      </c>
      <c r="S123" s="19">
        <f t="shared" si="4"/>
        <v>8133.3333333333339</v>
      </c>
      <c r="T123" s="7" t="s">
        <v>3</v>
      </c>
      <c r="U123" s="19">
        <v>0</v>
      </c>
      <c r="V123" s="7" t="s">
        <v>387</v>
      </c>
      <c r="W123" s="19">
        <f t="shared" si="5"/>
        <v>1016.6666666666667</v>
      </c>
      <c r="X123" s="7" t="s">
        <v>386</v>
      </c>
      <c r="Y123" s="7" t="s">
        <v>10</v>
      </c>
      <c r="Z123" s="7" t="s">
        <v>383</v>
      </c>
      <c r="AA123" s="7" t="s">
        <v>10</v>
      </c>
      <c r="AB123" s="7" t="s">
        <v>383</v>
      </c>
      <c r="AC123" s="7" t="s">
        <v>10</v>
      </c>
      <c r="AD123" s="7" t="s">
        <v>383</v>
      </c>
      <c r="AE123" s="19">
        <v>0</v>
      </c>
      <c r="AF123" s="7" t="s">
        <v>3</v>
      </c>
      <c r="AG123" s="19">
        <v>9350</v>
      </c>
      <c r="AH123" s="7" t="s">
        <v>3</v>
      </c>
      <c r="AI123" s="7" t="s">
        <v>10</v>
      </c>
      <c r="AJ123" s="7" t="s">
        <v>383</v>
      </c>
      <c r="AK123" s="19">
        <v>300</v>
      </c>
      <c r="AL123" s="7" t="s">
        <v>387</v>
      </c>
      <c r="AM123" s="19">
        <f t="shared" si="7"/>
        <v>2191.2000000000003</v>
      </c>
      <c r="AN123" s="7" t="s">
        <v>4</v>
      </c>
      <c r="AO123" s="19">
        <v>600</v>
      </c>
      <c r="AP123" s="7" t="s">
        <v>3</v>
      </c>
      <c r="AQ123" s="7" t="s">
        <v>10</v>
      </c>
      <c r="AR123" s="7" t="s">
        <v>383</v>
      </c>
      <c r="AS123" s="7" t="s">
        <v>10</v>
      </c>
    </row>
    <row r="124" spans="1:45" s="15" customFormat="1" ht="22.5" customHeight="1">
      <c r="A124" s="17"/>
      <c r="B124" s="4" t="s">
        <v>5</v>
      </c>
      <c r="C124" s="4" t="s">
        <v>466</v>
      </c>
      <c r="D124" s="12" t="s">
        <v>333</v>
      </c>
      <c r="E124" s="13" t="s">
        <v>333</v>
      </c>
      <c r="F124" s="5" t="s">
        <v>358</v>
      </c>
      <c r="G124" s="14" t="s">
        <v>191</v>
      </c>
      <c r="H124" s="6" t="s">
        <v>334</v>
      </c>
      <c r="I124" s="6" t="s">
        <v>335</v>
      </c>
      <c r="J124" s="6" t="s">
        <v>354</v>
      </c>
      <c r="K124" s="19">
        <v>29800</v>
      </c>
      <c r="L124" s="19">
        <v>22020.644560000001</v>
      </c>
      <c r="M124" s="7" t="s">
        <v>10</v>
      </c>
      <c r="N124" s="7" t="s">
        <v>10</v>
      </c>
      <c r="O124" s="7" t="s">
        <v>383</v>
      </c>
      <c r="P124" s="7" t="s">
        <v>10</v>
      </c>
      <c r="Q124" s="7" t="s">
        <v>10</v>
      </c>
      <c r="R124" s="7" t="s">
        <v>383</v>
      </c>
      <c r="S124" s="19">
        <f t="shared" si="4"/>
        <v>39733.333333333336</v>
      </c>
      <c r="T124" s="7" t="s">
        <v>3</v>
      </c>
      <c r="U124" s="19">
        <v>27.5</v>
      </c>
      <c r="V124" s="7" t="s">
        <v>387</v>
      </c>
      <c r="W124" s="19">
        <f t="shared" si="5"/>
        <v>4966.666666666667</v>
      </c>
      <c r="X124" s="7" t="s">
        <v>386</v>
      </c>
      <c r="Y124" s="7" t="s">
        <v>10</v>
      </c>
      <c r="Z124" s="7" t="s">
        <v>383</v>
      </c>
      <c r="AA124" s="7" t="s">
        <v>10</v>
      </c>
      <c r="AB124" s="7" t="s">
        <v>383</v>
      </c>
      <c r="AC124" s="7" t="s">
        <v>10</v>
      </c>
      <c r="AD124" s="7" t="s">
        <v>383</v>
      </c>
      <c r="AE124" s="19">
        <v>19866.669999999998</v>
      </c>
      <c r="AF124" s="7" t="s">
        <v>3</v>
      </c>
      <c r="AG124" s="19">
        <v>9350</v>
      </c>
      <c r="AH124" s="7" t="s">
        <v>3</v>
      </c>
      <c r="AI124" s="7" t="s">
        <v>10</v>
      </c>
      <c r="AJ124" s="7" t="s">
        <v>383</v>
      </c>
      <c r="AK124" s="19">
        <f t="shared" si="6"/>
        <v>1424.2800000000002</v>
      </c>
      <c r="AL124" s="7" t="s">
        <v>387</v>
      </c>
      <c r="AM124" s="19">
        <f t="shared" si="7"/>
        <v>2191.2000000000003</v>
      </c>
      <c r="AN124" s="7" t="s">
        <v>4</v>
      </c>
      <c r="AO124" s="19">
        <v>600</v>
      </c>
      <c r="AP124" s="7" t="s">
        <v>3</v>
      </c>
      <c r="AQ124" s="7" t="s">
        <v>10</v>
      </c>
      <c r="AR124" s="7" t="s">
        <v>383</v>
      </c>
      <c r="AS124" s="7" t="s">
        <v>10</v>
      </c>
    </row>
    <row r="125" spans="1:45" s="15" customFormat="1" ht="22.5" customHeight="1">
      <c r="A125" s="17"/>
      <c r="B125" s="4" t="s">
        <v>5</v>
      </c>
      <c r="C125" s="4" t="s">
        <v>467</v>
      </c>
      <c r="D125" s="12" t="s">
        <v>333</v>
      </c>
      <c r="E125" s="13" t="s">
        <v>333</v>
      </c>
      <c r="F125" s="5" t="s">
        <v>355</v>
      </c>
      <c r="G125" s="14" t="s">
        <v>336</v>
      </c>
      <c r="H125" s="6" t="s">
        <v>289</v>
      </c>
      <c r="I125" s="6" t="s">
        <v>27</v>
      </c>
      <c r="J125" s="6" t="s">
        <v>354</v>
      </c>
      <c r="K125" s="19">
        <v>29000</v>
      </c>
      <c r="L125" s="19">
        <v>21408.804559999997</v>
      </c>
      <c r="M125" s="7" t="s">
        <v>10</v>
      </c>
      <c r="N125" s="7" t="s">
        <v>10</v>
      </c>
      <c r="O125" s="7" t="s">
        <v>383</v>
      </c>
      <c r="P125" s="7" t="s">
        <v>10</v>
      </c>
      <c r="Q125" s="7" t="s">
        <v>10</v>
      </c>
      <c r="R125" s="7" t="s">
        <v>383</v>
      </c>
      <c r="S125" s="19">
        <f t="shared" si="4"/>
        <v>38666.666666666664</v>
      </c>
      <c r="T125" s="7" t="s">
        <v>3</v>
      </c>
      <c r="U125" s="19">
        <v>23</v>
      </c>
      <c r="V125" s="7" t="s">
        <v>387</v>
      </c>
      <c r="W125" s="19">
        <f t="shared" si="5"/>
        <v>4833.333333333333</v>
      </c>
      <c r="X125" s="7" t="s">
        <v>386</v>
      </c>
      <c r="Y125" s="7" t="s">
        <v>10</v>
      </c>
      <c r="Z125" s="7" t="s">
        <v>383</v>
      </c>
      <c r="AA125" s="7" t="s">
        <v>10</v>
      </c>
      <c r="AB125" s="7" t="s">
        <v>383</v>
      </c>
      <c r="AC125" s="7" t="s">
        <v>10</v>
      </c>
      <c r="AD125" s="7" t="s">
        <v>383</v>
      </c>
      <c r="AE125" s="19">
        <v>14500</v>
      </c>
      <c r="AF125" s="7" t="s">
        <v>3</v>
      </c>
      <c r="AG125" s="19">
        <v>9350</v>
      </c>
      <c r="AH125" s="7" t="s">
        <v>3</v>
      </c>
      <c r="AI125" s="7" t="s">
        <v>10</v>
      </c>
      <c r="AJ125" s="7" t="s">
        <v>383</v>
      </c>
      <c r="AK125" s="19">
        <f t="shared" si="6"/>
        <v>1424.2800000000002</v>
      </c>
      <c r="AL125" s="7" t="s">
        <v>387</v>
      </c>
      <c r="AM125" s="19">
        <f t="shared" si="7"/>
        <v>2191.2000000000003</v>
      </c>
      <c r="AN125" s="7" t="s">
        <v>4</v>
      </c>
      <c r="AO125" s="19">
        <v>600</v>
      </c>
      <c r="AP125" s="7" t="s">
        <v>3</v>
      </c>
      <c r="AQ125" s="7" t="s">
        <v>10</v>
      </c>
      <c r="AR125" s="7" t="s">
        <v>383</v>
      </c>
      <c r="AS125" s="7" t="s">
        <v>10</v>
      </c>
    </row>
    <row r="126" spans="1:45" s="15" customFormat="1" ht="22.5" customHeight="1">
      <c r="A126" s="17"/>
      <c r="B126" s="4" t="s">
        <v>5</v>
      </c>
      <c r="C126" s="4" t="s">
        <v>466</v>
      </c>
      <c r="D126" s="12" t="s">
        <v>333</v>
      </c>
      <c r="E126" s="13" t="s">
        <v>333</v>
      </c>
      <c r="F126" s="5" t="s">
        <v>355</v>
      </c>
      <c r="G126" s="14" t="s">
        <v>337</v>
      </c>
      <c r="H126" s="6" t="s">
        <v>338</v>
      </c>
      <c r="I126" s="6" t="s">
        <v>315</v>
      </c>
      <c r="J126" s="6" t="s">
        <v>354</v>
      </c>
      <c r="K126" s="19">
        <v>20600</v>
      </c>
      <c r="L126" s="19">
        <v>15120.209695999998</v>
      </c>
      <c r="M126" s="7" t="s">
        <v>10</v>
      </c>
      <c r="N126" s="7" t="s">
        <v>10</v>
      </c>
      <c r="O126" s="7" t="s">
        <v>383</v>
      </c>
      <c r="P126" s="7" t="s">
        <v>10</v>
      </c>
      <c r="Q126" s="7" t="s">
        <v>10</v>
      </c>
      <c r="R126" s="7" t="s">
        <v>383</v>
      </c>
      <c r="S126" s="19">
        <f t="shared" si="4"/>
        <v>27466.666666666664</v>
      </c>
      <c r="T126" s="7" t="s">
        <v>3</v>
      </c>
      <c r="U126" s="19">
        <v>0</v>
      </c>
      <c r="V126" s="7" t="s">
        <v>387</v>
      </c>
      <c r="W126" s="19">
        <f t="shared" si="5"/>
        <v>3433.333333333333</v>
      </c>
      <c r="X126" s="7" t="s">
        <v>386</v>
      </c>
      <c r="Y126" s="7" t="s">
        <v>10</v>
      </c>
      <c r="Z126" s="7" t="s">
        <v>383</v>
      </c>
      <c r="AA126" s="7" t="s">
        <v>10</v>
      </c>
      <c r="AB126" s="7" t="s">
        <v>383</v>
      </c>
      <c r="AC126" s="7" t="s">
        <v>10</v>
      </c>
      <c r="AD126" s="7" t="s">
        <v>383</v>
      </c>
      <c r="AE126" s="19">
        <v>0</v>
      </c>
      <c r="AF126" s="7" t="s">
        <v>3</v>
      </c>
      <c r="AG126" s="19">
        <v>9350</v>
      </c>
      <c r="AH126" s="7" t="s">
        <v>3</v>
      </c>
      <c r="AI126" s="7" t="s">
        <v>10</v>
      </c>
      <c r="AJ126" s="7" t="s">
        <v>383</v>
      </c>
      <c r="AK126" s="19">
        <v>1300</v>
      </c>
      <c r="AL126" s="7" t="s">
        <v>387</v>
      </c>
      <c r="AM126" s="19">
        <f t="shared" si="7"/>
        <v>2191.2000000000003</v>
      </c>
      <c r="AN126" s="7" t="s">
        <v>4</v>
      </c>
      <c r="AO126" s="19">
        <v>600</v>
      </c>
      <c r="AP126" s="7" t="s">
        <v>3</v>
      </c>
      <c r="AQ126" s="7" t="s">
        <v>10</v>
      </c>
      <c r="AR126" s="7" t="s">
        <v>383</v>
      </c>
      <c r="AS126" s="7" t="s">
        <v>10</v>
      </c>
    </row>
    <row r="127" spans="1:45" s="15" customFormat="1" ht="22.5" customHeight="1">
      <c r="A127" s="17"/>
      <c r="B127" s="4" t="s">
        <v>5</v>
      </c>
      <c r="C127" s="4" t="s">
        <v>466</v>
      </c>
      <c r="D127" s="12" t="s">
        <v>333</v>
      </c>
      <c r="E127" s="13" t="s">
        <v>333</v>
      </c>
      <c r="F127" s="5" t="s">
        <v>360</v>
      </c>
      <c r="G127" s="14" t="s">
        <v>121</v>
      </c>
      <c r="H127" s="6" t="s">
        <v>306</v>
      </c>
      <c r="I127" s="6" t="s">
        <v>339</v>
      </c>
      <c r="J127" s="6" t="s">
        <v>354</v>
      </c>
      <c r="K127" s="19">
        <v>20000</v>
      </c>
      <c r="L127" s="19">
        <v>14712.119696000002</v>
      </c>
      <c r="M127" s="7" t="s">
        <v>10</v>
      </c>
      <c r="N127" s="7" t="s">
        <v>10</v>
      </c>
      <c r="O127" s="7" t="s">
        <v>383</v>
      </c>
      <c r="P127" s="7" t="s">
        <v>10</v>
      </c>
      <c r="Q127" s="7" t="s">
        <v>10</v>
      </c>
      <c r="R127" s="7" t="s">
        <v>383</v>
      </c>
      <c r="S127" s="19">
        <f t="shared" si="4"/>
        <v>26666.666666666664</v>
      </c>
      <c r="T127" s="7" t="s">
        <v>3</v>
      </c>
      <c r="U127" s="19">
        <v>41</v>
      </c>
      <c r="V127" s="7" t="s">
        <v>387</v>
      </c>
      <c r="W127" s="19">
        <f t="shared" si="5"/>
        <v>3333.333333333333</v>
      </c>
      <c r="X127" s="7" t="s">
        <v>386</v>
      </c>
      <c r="Y127" s="7" t="s">
        <v>10</v>
      </c>
      <c r="Z127" s="7" t="s">
        <v>383</v>
      </c>
      <c r="AA127" s="7" t="s">
        <v>10</v>
      </c>
      <c r="AB127" s="7" t="s">
        <v>383</v>
      </c>
      <c r="AC127" s="7" t="s">
        <v>10</v>
      </c>
      <c r="AD127" s="7" t="s">
        <v>383</v>
      </c>
      <c r="AE127" s="19">
        <v>16666.669999999998</v>
      </c>
      <c r="AF127" s="7" t="s">
        <v>3</v>
      </c>
      <c r="AG127" s="19">
        <v>9350</v>
      </c>
      <c r="AH127" s="7" t="s">
        <v>3</v>
      </c>
      <c r="AI127" s="7" t="s">
        <v>10</v>
      </c>
      <c r="AJ127" s="7" t="s">
        <v>383</v>
      </c>
      <c r="AK127" s="19">
        <f t="shared" si="6"/>
        <v>1300</v>
      </c>
      <c r="AL127" s="7" t="s">
        <v>387</v>
      </c>
      <c r="AM127" s="19">
        <f t="shared" si="7"/>
        <v>2191.2000000000003</v>
      </c>
      <c r="AN127" s="7" t="s">
        <v>4</v>
      </c>
      <c r="AO127" s="19">
        <v>600</v>
      </c>
      <c r="AP127" s="7" t="s">
        <v>3</v>
      </c>
      <c r="AQ127" s="7" t="s">
        <v>10</v>
      </c>
      <c r="AR127" s="7" t="s">
        <v>383</v>
      </c>
      <c r="AS127" s="7" t="s">
        <v>10</v>
      </c>
    </row>
    <row r="128" spans="1:45" s="15" customFormat="1" ht="22.5" customHeight="1">
      <c r="A128" s="17"/>
      <c r="B128" s="4" t="s">
        <v>5</v>
      </c>
      <c r="C128" s="4" t="s">
        <v>468</v>
      </c>
      <c r="D128" s="12" t="s">
        <v>333</v>
      </c>
      <c r="E128" s="13" t="s">
        <v>333</v>
      </c>
      <c r="F128" s="5" t="s">
        <v>358</v>
      </c>
      <c r="G128" s="14" t="s">
        <v>212</v>
      </c>
      <c r="H128" s="6" t="s">
        <v>340</v>
      </c>
      <c r="I128" s="6" t="s">
        <v>341</v>
      </c>
      <c r="J128" s="6" t="s">
        <v>354</v>
      </c>
      <c r="K128" s="19">
        <v>18400</v>
      </c>
      <c r="L128" s="19">
        <v>13623.879696</v>
      </c>
      <c r="M128" s="7" t="s">
        <v>10</v>
      </c>
      <c r="N128" s="7" t="s">
        <v>10</v>
      </c>
      <c r="O128" s="7" t="s">
        <v>383</v>
      </c>
      <c r="P128" s="7" t="s">
        <v>10</v>
      </c>
      <c r="Q128" s="7" t="s">
        <v>10</v>
      </c>
      <c r="R128" s="7" t="s">
        <v>383</v>
      </c>
      <c r="S128" s="19">
        <f t="shared" si="4"/>
        <v>24533.333333333336</v>
      </c>
      <c r="T128" s="7" t="s">
        <v>3</v>
      </c>
      <c r="U128" s="19">
        <v>41</v>
      </c>
      <c r="V128" s="7" t="s">
        <v>387</v>
      </c>
      <c r="W128" s="19">
        <f t="shared" si="5"/>
        <v>3066.666666666667</v>
      </c>
      <c r="X128" s="7" t="s">
        <v>386</v>
      </c>
      <c r="Y128" s="7" t="s">
        <v>10</v>
      </c>
      <c r="Z128" s="7" t="s">
        <v>383</v>
      </c>
      <c r="AA128" s="7" t="s">
        <v>10</v>
      </c>
      <c r="AB128" s="7" t="s">
        <v>383</v>
      </c>
      <c r="AC128" s="7" t="s">
        <v>10</v>
      </c>
      <c r="AD128" s="7" t="s">
        <v>383</v>
      </c>
      <c r="AE128" s="19">
        <v>15333.33</v>
      </c>
      <c r="AF128" s="7" t="s">
        <v>3</v>
      </c>
      <c r="AG128" s="19">
        <v>9350</v>
      </c>
      <c r="AH128" s="7" t="s">
        <v>3</v>
      </c>
      <c r="AI128" s="7" t="s">
        <v>10</v>
      </c>
      <c r="AJ128" s="7" t="s">
        <v>383</v>
      </c>
      <c r="AK128" s="19">
        <v>400</v>
      </c>
      <c r="AL128" s="7" t="s">
        <v>387</v>
      </c>
      <c r="AM128" s="19">
        <f t="shared" si="7"/>
        <v>2191.2000000000003</v>
      </c>
      <c r="AN128" s="7" t="s">
        <v>4</v>
      </c>
      <c r="AO128" s="19">
        <v>600</v>
      </c>
      <c r="AP128" s="7" t="s">
        <v>3</v>
      </c>
      <c r="AQ128" s="7" t="s">
        <v>10</v>
      </c>
      <c r="AR128" s="7" t="s">
        <v>383</v>
      </c>
      <c r="AS128" s="7" t="s">
        <v>10</v>
      </c>
    </row>
    <row r="129" spans="1:45" s="15" customFormat="1" ht="22.5" customHeight="1">
      <c r="A129" s="17"/>
      <c r="B129" s="4" t="s">
        <v>5</v>
      </c>
      <c r="C129" s="4" t="s">
        <v>466</v>
      </c>
      <c r="D129" s="12" t="s">
        <v>333</v>
      </c>
      <c r="E129" s="13" t="s">
        <v>333</v>
      </c>
      <c r="F129" s="6" t="s">
        <v>360</v>
      </c>
      <c r="G129" s="14" t="s">
        <v>231</v>
      </c>
      <c r="H129" s="6" t="s">
        <v>342</v>
      </c>
      <c r="I129" s="6" t="s">
        <v>54</v>
      </c>
      <c r="J129" s="6" t="s">
        <v>354</v>
      </c>
      <c r="K129" s="19">
        <v>16400</v>
      </c>
      <c r="L129" s="19">
        <v>12263.579696000001</v>
      </c>
      <c r="M129" s="7" t="s">
        <v>10</v>
      </c>
      <c r="N129" s="7" t="s">
        <v>10</v>
      </c>
      <c r="O129" s="7" t="s">
        <v>383</v>
      </c>
      <c r="P129" s="7" t="s">
        <v>10</v>
      </c>
      <c r="Q129" s="7" t="s">
        <v>10</v>
      </c>
      <c r="R129" s="7" t="s">
        <v>383</v>
      </c>
      <c r="S129" s="19">
        <f t="shared" si="4"/>
        <v>21866.666666666664</v>
      </c>
      <c r="T129" s="7" t="s">
        <v>3</v>
      </c>
      <c r="U129" s="19">
        <v>23</v>
      </c>
      <c r="V129" s="7" t="s">
        <v>387</v>
      </c>
      <c r="W129" s="19">
        <f t="shared" si="5"/>
        <v>2733.333333333333</v>
      </c>
      <c r="X129" s="7" t="s">
        <v>386</v>
      </c>
      <c r="Y129" s="7" t="s">
        <v>10</v>
      </c>
      <c r="Z129" s="7" t="s">
        <v>383</v>
      </c>
      <c r="AA129" s="7" t="s">
        <v>10</v>
      </c>
      <c r="AB129" s="7" t="s">
        <v>383</v>
      </c>
      <c r="AC129" s="7" t="s">
        <v>10</v>
      </c>
      <c r="AD129" s="7" t="s">
        <v>383</v>
      </c>
      <c r="AE129" s="19">
        <v>8200</v>
      </c>
      <c r="AF129" s="7" t="s">
        <v>3</v>
      </c>
      <c r="AG129" s="19">
        <v>9350</v>
      </c>
      <c r="AH129" s="7" t="s">
        <v>3</v>
      </c>
      <c r="AI129" s="7" t="s">
        <v>10</v>
      </c>
      <c r="AJ129" s="7" t="s">
        <v>383</v>
      </c>
      <c r="AK129" s="19">
        <v>500</v>
      </c>
      <c r="AL129" s="7" t="s">
        <v>387</v>
      </c>
      <c r="AM129" s="19">
        <f t="shared" si="7"/>
        <v>2191.2000000000003</v>
      </c>
      <c r="AN129" s="7" t="s">
        <v>4</v>
      </c>
      <c r="AO129" s="19">
        <v>600</v>
      </c>
      <c r="AP129" s="7" t="s">
        <v>3</v>
      </c>
      <c r="AQ129" s="7" t="s">
        <v>10</v>
      </c>
      <c r="AR129" s="7" t="s">
        <v>383</v>
      </c>
      <c r="AS129" s="7" t="s">
        <v>10</v>
      </c>
    </row>
    <row r="130" spans="1:45" s="8" customFormat="1" ht="22.5" customHeight="1">
      <c r="A130" s="17"/>
      <c r="B130" s="4" t="s">
        <v>5</v>
      </c>
      <c r="C130" s="4" t="s">
        <v>469</v>
      </c>
      <c r="D130" s="12" t="s">
        <v>333</v>
      </c>
      <c r="E130" s="13" t="s">
        <v>333</v>
      </c>
      <c r="F130" s="6" t="s">
        <v>357</v>
      </c>
      <c r="G130" s="14" t="s">
        <v>212</v>
      </c>
      <c r="H130" s="6" t="s">
        <v>133</v>
      </c>
      <c r="I130" s="6" t="s">
        <v>343</v>
      </c>
      <c r="J130" s="6" t="s">
        <v>354</v>
      </c>
      <c r="K130" s="19">
        <v>16100</v>
      </c>
      <c r="L130" s="19">
        <v>12059.534696000001</v>
      </c>
      <c r="M130" s="7" t="s">
        <v>10</v>
      </c>
      <c r="N130" s="7" t="s">
        <v>10</v>
      </c>
      <c r="O130" s="7" t="s">
        <v>383</v>
      </c>
      <c r="P130" s="7" t="s">
        <v>10</v>
      </c>
      <c r="Q130" s="7" t="s">
        <v>10</v>
      </c>
      <c r="R130" s="7" t="s">
        <v>383</v>
      </c>
      <c r="S130" s="19">
        <f t="shared" si="4"/>
        <v>21466.666666666664</v>
      </c>
      <c r="T130" s="7" t="s">
        <v>3</v>
      </c>
      <c r="U130" s="19">
        <v>27.5</v>
      </c>
      <c r="V130" s="7" t="s">
        <v>387</v>
      </c>
      <c r="W130" s="19">
        <f t="shared" si="5"/>
        <v>2683.333333333333</v>
      </c>
      <c r="X130" s="7" t="s">
        <v>386</v>
      </c>
      <c r="Y130" s="7" t="s">
        <v>10</v>
      </c>
      <c r="Z130" s="7" t="s">
        <v>383</v>
      </c>
      <c r="AA130" s="7" t="s">
        <v>10</v>
      </c>
      <c r="AB130" s="7" t="s">
        <v>383</v>
      </c>
      <c r="AC130" s="7" t="s">
        <v>10</v>
      </c>
      <c r="AD130" s="7" t="s">
        <v>383</v>
      </c>
      <c r="AE130" s="19">
        <v>10733.33</v>
      </c>
      <c r="AF130" s="7" t="s">
        <v>3</v>
      </c>
      <c r="AG130" s="19">
        <v>9350</v>
      </c>
      <c r="AH130" s="7" t="s">
        <v>3</v>
      </c>
      <c r="AI130" s="7" t="s">
        <v>10</v>
      </c>
      <c r="AJ130" s="7" t="s">
        <v>383</v>
      </c>
      <c r="AK130" s="19">
        <f t="shared" si="6"/>
        <v>1046.5</v>
      </c>
      <c r="AL130" s="7" t="s">
        <v>387</v>
      </c>
      <c r="AM130" s="19">
        <f t="shared" si="7"/>
        <v>2191.2000000000003</v>
      </c>
      <c r="AN130" s="7" t="s">
        <v>4</v>
      </c>
      <c r="AO130" s="19">
        <v>600</v>
      </c>
      <c r="AP130" s="7" t="s">
        <v>3</v>
      </c>
      <c r="AQ130" s="7" t="s">
        <v>10</v>
      </c>
      <c r="AR130" s="7" t="s">
        <v>383</v>
      </c>
      <c r="AS130" s="7" t="s">
        <v>10</v>
      </c>
    </row>
    <row r="131" spans="1:45" s="15" customFormat="1" ht="22.5" customHeight="1">
      <c r="A131" s="17"/>
      <c r="B131" s="4" t="s">
        <v>5</v>
      </c>
      <c r="C131" s="4" t="s">
        <v>470</v>
      </c>
      <c r="D131" s="12" t="s">
        <v>345</v>
      </c>
      <c r="E131" s="13" t="s">
        <v>344</v>
      </c>
      <c r="F131" s="5" t="s">
        <v>361</v>
      </c>
      <c r="G131" s="14" t="s">
        <v>346</v>
      </c>
      <c r="H131" s="6" t="s">
        <v>347</v>
      </c>
      <c r="I131" s="6" t="s">
        <v>348</v>
      </c>
      <c r="J131" s="6" t="s">
        <v>354</v>
      </c>
      <c r="K131" s="19">
        <v>13800</v>
      </c>
      <c r="L131" s="19">
        <v>10495.189695999999</v>
      </c>
      <c r="M131" s="7" t="s">
        <v>10</v>
      </c>
      <c r="N131" s="7" t="s">
        <v>10</v>
      </c>
      <c r="O131" s="7" t="s">
        <v>383</v>
      </c>
      <c r="P131" s="7" t="s">
        <v>10</v>
      </c>
      <c r="Q131" s="7" t="s">
        <v>10</v>
      </c>
      <c r="R131" s="7" t="s">
        <v>383</v>
      </c>
      <c r="S131" s="19">
        <f t="shared" si="4"/>
        <v>18400</v>
      </c>
      <c r="T131" s="7" t="s">
        <v>3</v>
      </c>
      <c r="U131" s="19">
        <v>41</v>
      </c>
      <c r="V131" s="7" t="s">
        <v>387</v>
      </c>
      <c r="W131" s="19">
        <f t="shared" si="5"/>
        <v>2300</v>
      </c>
      <c r="X131" s="7" t="s">
        <v>386</v>
      </c>
      <c r="Y131" s="7" t="s">
        <v>10</v>
      </c>
      <c r="Z131" s="7" t="s">
        <v>383</v>
      </c>
      <c r="AA131" s="7" t="s">
        <v>10</v>
      </c>
      <c r="AB131" s="7" t="s">
        <v>383</v>
      </c>
      <c r="AC131" s="7" t="s">
        <v>10</v>
      </c>
      <c r="AD131" s="7" t="s">
        <v>383</v>
      </c>
      <c r="AE131" s="19">
        <v>11500</v>
      </c>
      <c r="AF131" s="7" t="s">
        <v>3</v>
      </c>
      <c r="AG131" s="19">
        <v>9350</v>
      </c>
      <c r="AH131" s="7" t="s">
        <v>3</v>
      </c>
      <c r="AI131" s="7" t="s">
        <v>10</v>
      </c>
      <c r="AJ131" s="7" t="s">
        <v>383</v>
      </c>
      <c r="AK131" s="19">
        <f t="shared" si="6"/>
        <v>897</v>
      </c>
      <c r="AL131" s="7" t="s">
        <v>387</v>
      </c>
      <c r="AM131" s="19">
        <f t="shared" si="7"/>
        <v>2191.2000000000003</v>
      </c>
      <c r="AN131" s="7" t="s">
        <v>4</v>
      </c>
      <c r="AO131" s="19">
        <v>600</v>
      </c>
      <c r="AP131" s="7" t="s">
        <v>3</v>
      </c>
      <c r="AQ131" s="7" t="s">
        <v>10</v>
      </c>
      <c r="AR131" s="7" t="s">
        <v>383</v>
      </c>
      <c r="AS131" s="7" t="s">
        <v>10</v>
      </c>
    </row>
    <row r="132" spans="1:45" s="8" customFormat="1" ht="22.5" customHeight="1">
      <c r="A132" s="17"/>
      <c r="B132" s="4" t="s">
        <v>5</v>
      </c>
      <c r="C132" s="4" t="s">
        <v>470</v>
      </c>
      <c r="D132" s="12" t="s">
        <v>333</v>
      </c>
      <c r="E132" s="13" t="s">
        <v>333</v>
      </c>
      <c r="F132" s="5" t="s">
        <v>356</v>
      </c>
      <c r="G132" s="14" t="s">
        <v>440</v>
      </c>
      <c r="H132" s="6" t="s">
        <v>274</v>
      </c>
      <c r="I132" s="6" t="s">
        <v>233</v>
      </c>
      <c r="J132" s="6" t="s">
        <v>354</v>
      </c>
      <c r="K132" s="19">
        <v>10500</v>
      </c>
      <c r="L132" s="19">
        <v>8250.6946960000005</v>
      </c>
      <c r="M132" s="7" t="s">
        <v>10</v>
      </c>
      <c r="N132" s="7" t="s">
        <v>10</v>
      </c>
      <c r="O132" s="7" t="s">
        <v>383</v>
      </c>
      <c r="P132" s="7" t="s">
        <v>10</v>
      </c>
      <c r="Q132" s="7" t="s">
        <v>10</v>
      </c>
      <c r="R132" s="7" t="s">
        <v>383</v>
      </c>
      <c r="S132" s="19">
        <f t="shared" si="4"/>
        <v>14000</v>
      </c>
      <c r="T132" s="7" t="s">
        <v>3</v>
      </c>
      <c r="U132" s="19">
        <v>23</v>
      </c>
      <c r="V132" s="7" t="s">
        <v>387</v>
      </c>
      <c r="W132" s="19">
        <f t="shared" si="5"/>
        <v>1750</v>
      </c>
      <c r="X132" s="7" t="s">
        <v>386</v>
      </c>
      <c r="Y132" s="7" t="s">
        <v>10</v>
      </c>
      <c r="Z132" s="7" t="s">
        <v>383</v>
      </c>
      <c r="AA132" s="7" t="s">
        <v>10</v>
      </c>
      <c r="AB132" s="7" t="s">
        <v>383</v>
      </c>
      <c r="AC132" s="7" t="s">
        <v>10</v>
      </c>
      <c r="AD132" s="7" t="s">
        <v>383</v>
      </c>
      <c r="AE132" s="19">
        <v>0</v>
      </c>
      <c r="AF132" s="7" t="s">
        <v>3</v>
      </c>
      <c r="AG132" s="19">
        <v>9350</v>
      </c>
      <c r="AH132" s="7" t="s">
        <v>3</v>
      </c>
      <c r="AI132" s="7" t="s">
        <v>10</v>
      </c>
      <c r="AJ132" s="7" t="s">
        <v>383</v>
      </c>
      <c r="AK132" s="19">
        <f t="shared" si="6"/>
        <v>682.5</v>
      </c>
      <c r="AL132" s="7" t="s">
        <v>387</v>
      </c>
      <c r="AM132" s="19">
        <f t="shared" si="7"/>
        <v>2191.2000000000003</v>
      </c>
      <c r="AN132" s="7" t="s">
        <v>4</v>
      </c>
      <c r="AO132" s="19">
        <v>600</v>
      </c>
      <c r="AP132" s="7" t="s">
        <v>3</v>
      </c>
      <c r="AQ132" s="7" t="s">
        <v>10</v>
      </c>
      <c r="AR132" s="7" t="s">
        <v>383</v>
      </c>
      <c r="AS132" s="7" t="s">
        <v>10</v>
      </c>
    </row>
    <row r="134" spans="1:45" s="23" customFormat="1">
      <c r="B134" s="23" t="s">
        <v>393</v>
      </c>
    </row>
    <row r="135" spans="1:45" s="23" customFormat="1">
      <c r="B135" s="22" t="s">
        <v>394</v>
      </c>
    </row>
    <row r="136" spans="1:45" s="23" customFormat="1">
      <c r="B136" s="23" t="s">
        <v>443</v>
      </c>
    </row>
    <row r="137" spans="1:45" s="23" customFormat="1">
      <c r="B137" s="23" t="s">
        <v>444</v>
      </c>
    </row>
  </sheetData>
  <mergeCells count="33">
    <mergeCell ref="AJ7:AJ11"/>
    <mergeCell ref="AK7:AP10"/>
    <mergeCell ref="AQ7:AQ11"/>
    <mergeCell ref="AR7:AR11"/>
    <mergeCell ref="AS7:AS11"/>
    <mergeCell ref="AI7:AI11"/>
    <mergeCell ref="Q7:Q11"/>
    <mergeCell ref="R7:R11"/>
    <mergeCell ref="S7:T10"/>
    <mergeCell ref="U7:X10"/>
    <mergeCell ref="Y7:Y11"/>
    <mergeCell ref="Z7:Z11"/>
    <mergeCell ref="AA7:AA11"/>
    <mergeCell ref="AB7:AB11"/>
    <mergeCell ref="AC7:AC11"/>
    <mergeCell ref="AD7:AD11"/>
    <mergeCell ref="AE7:AH10"/>
    <mergeCell ref="P7:P11"/>
    <mergeCell ref="B2:AS2"/>
    <mergeCell ref="B4:AS4"/>
    <mergeCell ref="B5:AS5"/>
    <mergeCell ref="B7:B11"/>
    <mergeCell ref="C7:C11"/>
    <mergeCell ref="D7:D11"/>
    <mergeCell ref="E7:E11"/>
    <mergeCell ref="F7:F11"/>
    <mergeCell ref="G7:I10"/>
    <mergeCell ref="J7:J11"/>
    <mergeCell ref="K7:K11"/>
    <mergeCell ref="L7:L11"/>
    <mergeCell ref="M7:M11"/>
    <mergeCell ref="N7:N11"/>
    <mergeCell ref="O7:O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4° TRIMESTRE 2017</vt:lpstr>
      <vt:lpstr>3° TRIMESTRE 2017</vt:lpstr>
      <vt:lpstr>2° TRIMESTRE 2017</vt:lpstr>
      <vt:lpstr>1° TRIMESTRE 2017</vt:lpstr>
      <vt:lpstr>4° TRIMESTRE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Rodolfo Perez</dc:creator>
  <cp:lastModifiedBy>Soporte2</cp:lastModifiedBy>
  <cp:lastPrinted>2017-10-12T16:03:46Z</cp:lastPrinted>
  <dcterms:created xsi:type="dcterms:W3CDTF">2017-02-15T16:01:43Z</dcterms:created>
  <dcterms:modified xsi:type="dcterms:W3CDTF">2023-08-02T21:07:27Z</dcterms:modified>
</cp:coreProperties>
</file>